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eifervalue" sheetId="1" r:id="rId1"/>
  </sheets>
  <definedNames>
    <definedName name="_xlnm.Print_Area" localSheetId="0">'heifervalue'!$A$1:$M$28</definedName>
  </definedNames>
  <calcPr fullCalcOnLoad="1"/>
</workbook>
</file>

<file path=xl/comments1.xml><?xml version="1.0" encoding="utf-8"?>
<comments xmlns="http://schemas.openxmlformats.org/spreadsheetml/2006/main">
  <authors>
    <author>Albert de Vries</author>
  </authors>
  <commentList>
    <comment ref="G1" authorId="0">
      <text>
        <r>
          <rPr>
            <b/>
            <sz val="8"/>
            <rFont val="Tahoma"/>
            <family val="0"/>
          </rPr>
          <t>Albert de Vries:</t>
        </r>
        <r>
          <rPr>
            <sz val="8"/>
            <rFont val="Tahoma"/>
            <family val="0"/>
          </rPr>
          <t xml:space="preserve">
Adapted from COWVAL.XLS, Wisconsin Center for Dairy Profitability, http://cdp.wisc.edu/, 12/11/2001
and Geoff Benson, NCSU, http://www.ag-econ.ncsu.edu/faculty/benson/man20.PDF, 10/9/2001</t>
        </r>
      </text>
    </comment>
  </commentList>
</comments>
</file>

<file path=xl/sharedStrings.xml><?xml version="1.0" encoding="utf-8"?>
<sst xmlns="http://schemas.openxmlformats.org/spreadsheetml/2006/main" count="59" uniqueCount="54">
  <si>
    <t>milk price</t>
  </si>
  <si>
    <t>receipts</t>
  </si>
  <si>
    <t>expenses</t>
  </si>
  <si>
    <t>A</t>
  </si>
  <si>
    <t>B</t>
  </si>
  <si>
    <t>Milk price / cwt</t>
  </si>
  <si>
    <t>Milk yield per year (lbs)</t>
  </si>
  <si>
    <t>C</t>
  </si>
  <si>
    <t>Calf receipts</t>
  </si>
  <si>
    <t>D</t>
  </si>
  <si>
    <t>Variable receipts / year</t>
  </si>
  <si>
    <t>Feed expenses / cwt</t>
  </si>
  <si>
    <t>E</t>
  </si>
  <si>
    <t xml:space="preserve">Labor expenses / cwt </t>
  </si>
  <si>
    <t>F</t>
  </si>
  <si>
    <t>Other variable expenses / cwt</t>
  </si>
  <si>
    <t>G</t>
  </si>
  <si>
    <t>Variable expenses / year</t>
  </si>
  <si>
    <t>H</t>
  </si>
  <si>
    <t>I</t>
  </si>
  <si>
    <t>Variable (receipts - expenses) / year</t>
  </si>
  <si>
    <t>J</t>
  </si>
  <si>
    <t>Variable (receipts - expenses) / month</t>
  </si>
  <si>
    <t>K</t>
  </si>
  <si>
    <t>Annual interest rate</t>
  </si>
  <si>
    <t>Interest / month</t>
  </si>
  <si>
    <t>Time in herd (months)</t>
  </si>
  <si>
    <t>L</t>
  </si>
  <si>
    <t>M</t>
  </si>
  <si>
    <t>Cow cull receipt</t>
  </si>
  <si>
    <t>PV (variable receipts - expenses)</t>
  </si>
  <si>
    <t>PV (cull receipt)</t>
  </si>
  <si>
    <t>N</t>
  </si>
  <si>
    <t>O</t>
  </si>
  <si>
    <t>P</t>
  </si>
  <si>
    <t>PV (cash flow) = maximum worth of a dairy heifer</t>
  </si>
  <si>
    <t>calving interval (months)</t>
  </si>
  <si>
    <t>What is the Maximum Worth of a Dairy Heifer?</t>
  </si>
  <si>
    <t xml:space="preserve">Tabl 1. </t>
  </si>
  <si>
    <t xml:space="preserve"> cells</t>
  </si>
  <si>
    <t>gray</t>
  </si>
  <si>
    <t>Spreadsheet to calculate the maximum worth of a dairy heifer to the dairy farm.</t>
  </si>
  <si>
    <t xml:space="preserve">Enter your data in the </t>
  </si>
  <si>
    <t>milk yield</t>
  </si>
  <si>
    <r>
      <t>Table 3.  Sensitivity Analysis of Average Annual Net Income</t>
    </r>
    <r>
      <rPr>
        <sz val="10"/>
        <color indexed="47"/>
        <rFont val="Arial"/>
        <family val="0"/>
      </rPr>
      <t xml:space="preserve"> </t>
    </r>
  </si>
  <si>
    <t>Russ Giesy, Extension Dairy Science, University of Florida, giesyr@aol.com</t>
  </si>
  <si>
    <t>heifer.  Changes in total receipts and expenses</t>
  </si>
  <si>
    <t>Table 2.  Sensitivity analysis of maximum worth of a dairy</t>
  </si>
  <si>
    <t>heifer.  Changes in milk price and milk yield.</t>
  </si>
  <si>
    <t>Table 3.  Sensitivity analysis of maximum worth of a dairy</t>
  </si>
  <si>
    <t>This spreadsheet accompanies EDIS publication DS176</t>
  </si>
  <si>
    <t>Albert de Vries, Department of Animal Sciences, University of Florida, devries@animal.ufl.edu</t>
  </si>
  <si>
    <t>http://dairy.ifas.ufl.edu/spreadsheets.html</t>
  </si>
  <si>
    <t>Annual cull rate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</si>
</sst>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00"/>
    <numFmt numFmtId="170" formatCode="0.0"/>
    <numFmt numFmtId="171" formatCode="_(&quot;$&quot;* #,##0.0_);_(&quot;$&quot;* \(#,##0.0\);_(&quot;$&quot;* &quot;-&quot;??_);_(@_)"/>
    <numFmt numFmtId="172" formatCode="_(* #,##0.00000_);_(* \(#,##0.00000\);_(* &quot;-&quot;???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0.000%"/>
    <numFmt numFmtId="178" formatCode="0.0000%"/>
    <numFmt numFmtId="179" formatCode="0.0%"/>
    <numFmt numFmtId="180" formatCode="0.0000"/>
    <numFmt numFmtId="181" formatCode="0.00000"/>
    <numFmt numFmtId="182" formatCode="_(* #,##0.000_);_(* \(#,##0.000\);_(* &quot;-&quot;???_);_(@_)"/>
    <numFmt numFmtId="183" formatCode="&quot;$&quot;#,##0.0_);[Red]\(&quot;$&quot;#,##0.0\)"/>
    <numFmt numFmtId="184" formatCode="&quot;$&quot;#,##0"/>
    <numFmt numFmtId="185" formatCode="0.000000"/>
  </numFmts>
  <fonts count="18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sz val="10"/>
      <color indexed="22"/>
      <name val="Arial"/>
      <family val="0"/>
    </font>
    <font>
      <sz val="10"/>
      <color indexed="47"/>
      <name val="Arial"/>
      <family val="0"/>
    </font>
    <font>
      <b/>
      <sz val="10"/>
      <color indexed="47"/>
      <name val="Arial"/>
      <family val="0"/>
    </font>
    <font>
      <sz val="8"/>
      <color indexed="47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Border="1" applyAlignment="1" applyProtection="1" quotePrefix="1">
      <alignment/>
      <protection/>
    </xf>
    <xf numFmtId="9" fontId="12" fillId="0" borderId="0" xfId="0" applyNumberFormat="1" applyFont="1" applyBorder="1" applyAlignment="1" applyProtection="1" quotePrefix="1">
      <alignment/>
      <protection/>
    </xf>
    <xf numFmtId="9" fontId="12" fillId="0" borderId="0" xfId="0" applyNumberFormat="1" applyFont="1" applyBorder="1" applyAlignment="1" applyProtection="1">
      <alignment/>
      <protection/>
    </xf>
    <xf numFmtId="44" fontId="1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2" fontId="12" fillId="0" borderId="0" xfId="0" applyNumberFormat="1" applyFont="1" applyBorder="1" applyAlignment="1" applyProtection="1">
      <alignment/>
      <protection/>
    </xf>
    <xf numFmtId="42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0" fillId="2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/>
    </xf>
    <xf numFmtId="42" fontId="0" fillId="0" borderId="1" xfId="0" applyNumberFormat="1" applyFont="1" applyBorder="1" applyAlignment="1" applyProtection="1">
      <alignment/>
      <protection/>
    </xf>
    <xf numFmtId="42" fontId="0" fillId="0" borderId="2" xfId="0" applyNumberFormat="1" applyFont="1" applyBorder="1" applyAlignment="1" applyProtection="1">
      <alignment/>
      <protection/>
    </xf>
    <xf numFmtId="42" fontId="0" fillId="0" borderId="3" xfId="0" applyNumberFormat="1" applyFont="1" applyBorder="1" applyAlignment="1" applyProtection="1">
      <alignment/>
      <protection/>
    </xf>
    <xf numFmtId="44" fontId="12" fillId="0" borderId="0" xfId="0" applyNumberFormat="1" applyFont="1" applyBorder="1" applyAlignment="1" applyProtection="1" quotePrefix="1">
      <alignment/>
      <protection/>
    </xf>
    <xf numFmtId="44" fontId="12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42" fontId="0" fillId="0" borderId="4" xfId="0" applyNumberFormat="1" applyFont="1" applyBorder="1" applyAlignment="1" applyProtection="1">
      <alignment/>
      <protection/>
    </xf>
    <xf numFmtId="42" fontId="0" fillId="0" borderId="5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 quotePrefix="1">
      <alignment/>
      <protection/>
    </xf>
    <xf numFmtId="42" fontId="0" fillId="0" borderId="6" xfId="0" applyNumberFormat="1" applyFont="1" applyBorder="1" applyAlignment="1" applyProtection="1">
      <alignment/>
      <protection/>
    </xf>
    <xf numFmtId="42" fontId="0" fillId="0" borderId="7" xfId="0" applyNumberFormat="1" applyFont="1" applyBorder="1" applyAlignment="1" applyProtection="1">
      <alignment/>
      <protection/>
    </xf>
    <xf numFmtId="42" fontId="0" fillId="0" borderId="8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9" fontId="0" fillId="0" borderId="0" xfId="0" applyNumberFormat="1" applyFont="1" applyAlignment="1" applyProtection="1" quotePrefix="1">
      <alignment/>
      <protection/>
    </xf>
    <xf numFmtId="165" fontId="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2" fontId="2" fillId="0" borderId="0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/>
      <protection/>
    </xf>
    <xf numFmtId="164" fontId="1" fillId="0" borderId="6" xfId="0" applyNumberFormat="1" applyFont="1" applyBorder="1" applyAlignment="1" applyProtection="1">
      <alignment/>
      <protection/>
    </xf>
    <xf numFmtId="44" fontId="1" fillId="0" borderId="2" xfId="0" applyNumberFormat="1" applyFont="1" applyBorder="1" applyAlignment="1" applyProtection="1">
      <alignment/>
      <protection/>
    </xf>
    <xf numFmtId="44" fontId="1" fillId="0" borderId="3" xfId="0" applyNumberFormat="1" applyFont="1" applyBorder="1" applyAlignment="1" applyProtection="1">
      <alignment/>
      <protection/>
    </xf>
    <xf numFmtId="9" fontId="1" fillId="0" borderId="4" xfId="0" applyNumberFormat="1" applyFont="1" applyBorder="1" applyAlignment="1" applyProtection="1">
      <alignment/>
      <protection/>
    </xf>
    <xf numFmtId="9" fontId="1" fillId="0" borderId="6" xfId="0" applyNumberFormat="1" applyFont="1" applyBorder="1" applyAlignment="1" applyProtection="1">
      <alignment/>
      <protection/>
    </xf>
    <xf numFmtId="9" fontId="1" fillId="0" borderId="2" xfId="0" applyNumberFormat="1" applyFont="1" applyBorder="1" applyAlignment="1" applyProtection="1">
      <alignment/>
      <protection/>
    </xf>
    <xf numFmtId="9" fontId="1" fillId="0" borderId="3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9" fontId="0" fillId="0" borderId="0" xfId="0" applyNumberFormat="1" applyAlignment="1" applyProtection="1">
      <alignment/>
      <protection/>
    </xf>
    <xf numFmtId="164" fontId="15" fillId="2" borderId="9" xfId="15" applyNumberFormat="1" applyFont="1" applyFill="1" applyBorder="1" applyAlignment="1" applyProtection="1">
      <alignment/>
      <protection locked="0"/>
    </xf>
    <xf numFmtId="44" fontId="15" fillId="2" borderId="10" xfId="17" applyNumberFormat="1" applyFont="1" applyFill="1" applyBorder="1" applyAlignment="1" applyProtection="1">
      <alignment/>
      <protection locked="0"/>
    </xf>
    <xf numFmtId="165" fontId="15" fillId="2" borderId="10" xfId="17" applyNumberFormat="1" applyFont="1" applyFill="1" applyBorder="1" applyAlignment="1" applyProtection="1">
      <alignment/>
      <protection locked="0"/>
    </xf>
    <xf numFmtId="42" fontId="16" fillId="0" borderId="10" xfId="0" applyNumberFormat="1" applyFont="1" applyBorder="1" applyAlignment="1" applyProtection="1" quotePrefix="1">
      <alignment/>
      <protection/>
    </xf>
    <xf numFmtId="44" fontId="15" fillId="2" borderId="10" xfId="17" applyFont="1" applyFill="1" applyBorder="1" applyAlignment="1" applyProtection="1">
      <alignment/>
      <protection locked="0"/>
    </xf>
    <xf numFmtId="42" fontId="16" fillId="0" borderId="10" xfId="0" applyNumberFormat="1" applyFont="1" applyBorder="1" applyAlignment="1" applyProtection="1">
      <alignment/>
      <protection/>
    </xf>
    <xf numFmtId="44" fontId="16" fillId="0" borderId="10" xfId="0" applyNumberFormat="1" applyFont="1" applyBorder="1" applyAlignment="1" applyProtection="1">
      <alignment/>
      <protection/>
    </xf>
    <xf numFmtId="9" fontId="15" fillId="2" borderId="10" xfId="21" applyNumberFormat="1" applyFont="1" applyFill="1" applyBorder="1" applyAlignment="1" applyProtection="1">
      <alignment/>
      <protection locked="0"/>
    </xf>
    <xf numFmtId="164" fontId="15" fillId="2" borderId="10" xfId="15" applyNumberFormat="1" applyFont="1" applyFill="1" applyBorder="1" applyAlignment="1" applyProtection="1">
      <alignment/>
      <protection locked="0"/>
    </xf>
    <xf numFmtId="42" fontId="15" fillId="2" borderId="10" xfId="17" applyNumberFormat="1" applyFont="1" applyFill="1" applyBorder="1" applyAlignment="1" applyProtection="1">
      <alignment/>
      <protection locked="0"/>
    </xf>
    <xf numFmtId="42" fontId="16" fillId="0" borderId="11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showGridLines="0" tabSelected="1" workbookViewId="0" topLeftCell="A1">
      <selection activeCell="E13" sqref="E13"/>
    </sheetView>
  </sheetViews>
  <sheetFormatPr defaultColWidth="9.140625" defaultRowHeight="12.75"/>
  <cols>
    <col min="1" max="1" width="7.140625" style="5" customWidth="1"/>
    <col min="2" max="2" width="11.57421875" style="5" customWidth="1"/>
    <col min="3" max="3" width="11.28125" style="5" customWidth="1"/>
    <col min="4" max="4" width="8.57421875" style="5" customWidth="1"/>
    <col min="5" max="5" width="10.28125" style="5" bestFit="1" customWidth="1"/>
    <col min="6" max="6" width="11.00390625" style="5" customWidth="1"/>
    <col min="7" max="7" width="4.28125" style="5" customWidth="1"/>
    <col min="8" max="9" width="9.140625" style="5" customWidth="1"/>
    <col min="10" max="10" width="9.7109375" style="5" bestFit="1" customWidth="1"/>
    <col min="11" max="11" width="12.8515625" style="5" bestFit="1" customWidth="1"/>
    <col min="12" max="12" width="10.28125" style="5" bestFit="1" customWidth="1"/>
    <col min="13" max="13" width="11.28125" style="5" bestFit="1" customWidth="1"/>
    <col min="14" max="16384" width="9.140625" style="5" customWidth="1"/>
  </cols>
  <sheetData>
    <row r="1" spans="7:22" ht="12.75">
      <c r="G1" s="6" t="s">
        <v>37</v>
      </c>
      <c r="O1" s="7"/>
      <c r="P1" s="8"/>
      <c r="Q1" s="8"/>
      <c r="R1" s="8"/>
      <c r="S1" s="8"/>
      <c r="T1" s="8"/>
      <c r="U1" s="8"/>
      <c r="V1" s="7"/>
    </row>
    <row r="2" spans="2:22" ht="12.75">
      <c r="B2" s="9"/>
      <c r="G2" s="10" t="s">
        <v>51</v>
      </c>
      <c r="O2" s="7"/>
      <c r="P2" s="2" t="s">
        <v>44</v>
      </c>
      <c r="Q2" s="3"/>
      <c r="R2" s="3"/>
      <c r="S2" s="3"/>
      <c r="T2" s="3"/>
      <c r="U2" s="8"/>
      <c r="V2" s="7"/>
    </row>
    <row r="3" spans="2:22" ht="12.75">
      <c r="B3" s="9"/>
      <c r="G3" s="10" t="s">
        <v>45</v>
      </c>
      <c r="O3" s="7"/>
      <c r="P3" s="8"/>
      <c r="Q3" s="8"/>
      <c r="R3" s="8"/>
      <c r="S3" s="8" t="s">
        <v>1</v>
      </c>
      <c r="T3" s="8"/>
      <c r="U3" s="8"/>
      <c r="V3" s="7"/>
    </row>
    <row r="4" spans="2:22" ht="12.75">
      <c r="B4" s="9"/>
      <c r="O4" s="7"/>
      <c r="P4" s="8"/>
      <c r="Q4" s="11"/>
      <c r="R4" s="12">
        <v>-0.1</v>
      </c>
      <c r="S4" s="13">
        <v>0</v>
      </c>
      <c r="T4" s="12">
        <v>0.1</v>
      </c>
      <c r="U4" s="14"/>
      <c r="V4" s="7"/>
    </row>
    <row r="5" spans="7:22" ht="12.75">
      <c r="G5" s="15" t="s">
        <v>41</v>
      </c>
      <c r="O5" s="7"/>
      <c r="P5" s="8"/>
      <c r="Q5" s="12">
        <v>-0.1</v>
      </c>
      <c r="R5" s="16">
        <f aca="true" t="shared" si="0" ref="R5:T6">$B$12*(1+R$4)/100*$B$13+$B$14*(1+R$4)*12/$D$14-($B$16+$B$17+$B$18)*(1+$Q5)/100*$B$12</f>
        <v>1084.5</v>
      </c>
      <c r="S5" s="16">
        <f t="shared" si="0"/>
        <v>1400.5</v>
      </c>
      <c r="T5" s="16">
        <f t="shared" si="0"/>
        <v>1716.5</v>
      </c>
      <c r="U5" s="14"/>
      <c r="V5" s="7"/>
    </row>
    <row r="6" spans="2:22" ht="12.75">
      <c r="B6" s="1"/>
      <c r="G6" s="15" t="s">
        <v>50</v>
      </c>
      <c r="O6" s="7"/>
      <c r="P6" s="8" t="s">
        <v>2</v>
      </c>
      <c r="Q6" s="13">
        <v>0</v>
      </c>
      <c r="R6" s="16">
        <f t="shared" si="0"/>
        <v>889</v>
      </c>
      <c r="S6" s="17">
        <f t="shared" si="0"/>
        <v>1205</v>
      </c>
      <c r="T6" s="16">
        <f t="shared" si="0"/>
        <v>1521</v>
      </c>
      <c r="U6" s="14"/>
      <c r="V6" s="7"/>
    </row>
    <row r="7" spans="2:22" ht="12.75">
      <c r="B7" s="1"/>
      <c r="G7" s="15" t="s">
        <v>52</v>
      </c>
      <c r="O7" s="7"/>
      <c r="P7" s="8"/>
      <c r="Q7" s="13"/>
      <c r="R7" s="16"/>
      <c r="S7" s="17"/>
      <c r="T7" s="16"/>
      <c r="U7" s="14"/>
      <c r="V7" s="7"/>
    </row>
    <row r="8" spans="2:22" ht="12.75">
      <c r="B8" s="1"/>
      <c r="O8" s="7"/>
      <c r="P8" s="8"/>
      <c r="Q8" s="12">
        <v>0.1</v>
      </c>
      <c r="R8" s="16">
        <f>$B$12*(1+R$4)/100*$B$13+$B$14*(1+R$4)*12/$D$14-($B$16+$B$17+$B$18)*(1+$Q8)/100*$B$12</f>
        <v>693.5</v>
      </c>
      <c r="S8" s="16">
        <f>$B$12*(1+S$4)/100*$B$13+$B$14*(1+S$4)*12/$D$14-($B$16+$B$17+$B$18)*(1+$Q8)/100*$B$12</f>
        <v>1009.5</v>
      </c>
      <c r="T8" s="16">
        <f>$B$12*(1+T$4)/100*$B$13+$B$14*(1+T$4)*12/$D$14-($B$16+$B$17+$B$18)*(1+$Q8)/100*$B$12</f>
        <v>1325.5</v>
      </c>
      <c r="U8" s="14"/>
      <c r="V8" s="7"/>
    </row>
    <row r="9" spans="15:22" ht="12.75">
      <c r="O9" s="7"/>
      <c r="P9" s="8"/>
      <c r="Q9" s="18"/>
      <c r="R9" s="18"/>
      <c r="S9" s="18"/>
      <c r="T9" s="18"/>
      <c r="U9" s="8"/>
      <c r="V9" s="7"/>
    </row>
    <row r="10" spans="1:22" ht="12.75">
      <c r="A10" s="1" t="s">
        <v>38</v>
      </c>
      <c r="B10" s="1"/>
      <c r="C10" s="19" t="s">
        <v>42</v>
      </c>
      <c r="D10" s="20" t="s">
        <v>40</v>
      </c>
      <c r="E10" s="1" t="s">
        <v>39</v>
      </c>
      <c r="H10" s="1" t="s">
        <v>47</v>
      </c>
      <c r="O10" s="7"/>
      <c r="P10" s="8"/>
      <c r="Q10" s="18"/>
      <c r="R10" s="18"/>
      <c r="S10" s="18"/>
      <c r="T10" s="18"/>
      <c r="U10" s="8"/>
      <c r="V10" s="7"/>
    </row>
    <row r="11" spans="2:22" ht="12.75">
      <c r="B11" s="1"/>
      <c r="H11" s="1" t="s">
        <v>46</v>
      </c>
      <c r="I11" s="21"/>
      <c r="J11" s="21"/>
      <c r="K11" s="21"/>
      <c r="L11" s="21"/>
      <c r="M11" s="22"/>
      <c r="O11" s="7"/>
      <c r="P11" s="8"/>
      <c r="Q11" s="18"/>
      <c r="R11" s="18"/>
      <c r="S11" s="18"/>
      <c r="T11" s="18"/>
      <c r="U11" s="8"/>
      <c r="V11" s="7"/>
    </row>
    <row r="12" spans="1:22" ht="15.75">
      <c r="A12" s="10" t="s">
        <v>3</v>
      </c>
      <c r="B12" s="66">
        <v>17000</v>
      </c>
      <c r="C12" s="23" t="s">
        <v>6</v>
      </c>
      <c r="H12" s="58"/>
      <c r="I12" s="59"/>
      <c r="J12" s="59"/>
      <c r="K12" s="60" t="s">
        <v>1</v>
      </c>
      <c r="L12" s="61"/>
      <c r="M12" s="22"/>
      <c r="O12" s="7"/>
      <c r="P12" s="2" t="s">
        <v>44</v>
      </c>
      <c r="Q12" s="4"/>
      <c r="R12" s="4"/>
      <c r="S12" s="4"/>
      <c r="T12" s="4"/>
      <c r="U12" s="8"/>
      <c r="V12" s="7"/>
    </row>
    <row r="13" spans="1:22" ht="15.75">
      <c r="A13" s="10" t="s">
        <v>4</v>
      </c>
      <c r="B13" s="67">
        <v>18</v>
      </c>
      <c r="C13" s="23" t="s">
        <v>5</v>
      </c>
      <c r="H13" s="62"/>
      <c r="I13" s="24"/>
      <c r="J13" s="56">
        <v>-0.1</v>
      </c>
      <c r="K13" s="56">
        <v>0</v>
      </c>
      <c r="L13" s="57">
        <v>0.1</v>
      </c>
      <c r="M13" s="22"/>
      <c r="O13" s="7"/>
      <c r="P13" s="8"/>
      <c r="Q13" s="18"/>
      <c r="R13" s="18"/>
      <c r="S13" s="18" t="s">
        <v>0</v>
      </c>
      <c r="T13" s="18"/>
      <c r="U13" s="14"/>
      <c r="V13" s="7"/>
    </row>
    <row r="14" spans="1:22" ht="15.75">
      <c r="A14" s="10" t="s">
        <v>7</v>
      </c>
      <c r="B14" s="68">
        <v>100</v>
      </c>
      <c r="C14" s="30" t="s">
        <v>8</v>
      </c>
      <c r="D14" s="64">
        <v>12</v>
      </c>
      <c r="E14" s="5" t="s">
        <v>36</v>
      </c>
      <c r="H14" s="62"/>
      <c r="I14" s="54">
        <v>-0.1</v>
      </c>
      <c r="J14" s="25">
        <f aca="true" t="shared" si="1" ref="J14:L15">PV($E$22,$B$23,-R5/12,0,0)+PV($E$22,$B$23,0,-$B$25,0)</f>
        <v>3432.253533755147</v>
      </c>
      <c r="K14" s="26">
        <f t="shared" si="1"/>
        <v>4354.158045507752</v>
      </c>
      <c r="L14" s="27">
        <f t="shared" si="1"/>
        <v>5276.062557260356</v>
      </c>
      <c r="M14" s="22"/>
      <c r="O14" s="7"/>
      <c r="P14" s="8"/>
      <c r="Q14" s="11"/>
      <c r="R14" s="28">
        <f>B13-1</f>
        <v>17</v>
      </c>
      <c r="S14" s="29">
        <f>B13</f>
        <v>18</v>
      </c>
      <c r="T14" s="28">
        <f>B13+1</f>
        <v>19</v>
      </c>
      <c r="U14" s="14"/>
      <c r="V14" s="7"/>
    </row>
    <row r="15" spans="1:22" ht="15.75">
      <c r="A15" s="10" t="s">
        <v>9</v>
      </c>
      <c r="B15" s="69">
        <f>B12/100*B13+B14*12/D14</f>
        <v>3160</v>
      </c>
      <c r="C15" s="5" t="s">
        <v>10</v>
      </c>
      <c r="H15" s="62" t="s">
        <v>2</v>
      </c>
      <c r="I15" s="54">
        <v>0</v>
      </c>
      <c r="J15" s="31">
        <f t="shared" si="1"/>
        <v>2861.8980525917477</v>
      </c>
      <c r="K15" s="49">
        <f t="shared" si="1"/>
        <v>3783.8025643443525</v>
      </c>
      <c r="L15" s="32">
        <f t="shared" si="1"/>
        <v>4705.707076096956</v>
      </c>
      <c r="M15" s="22"/>
      <c r="O15" s="7"/>
      <c r="P15" s="8"/>
      <c r="Q15" s="33">
        <f>B12-1000</f>
        <v>16000</v>
      </c>
      <c r="R15" s="16">
        <f aca="true" t="shared" si="2" ref="R15:T17">$Q15/100*R$14+$B$14*12/$D$14-($B$16+$B$17+$B$18)*$Q15/100</f>
        <v>980</v>
      </c>
      <c r="S15" s="16">
        <f t="shared" si="2"/>
        <v>1140</v>
      </c>
      <c r="T15" s="16">
        <f t="shared" si="2"/>
        <v>1300</v>
      </c>
      <c r="U15" s="14"/>
      <c r="V15" s="7"/>
    </row>
    <row r="16" spans="1:22" ht="15.75">
      <c r="A16" s="10" t="s">
        <v>12</v>
      </c>
      <c r="B16" s="70">
        <v>7</v>
      </c>
      <c r="C16" s="23" t="s">
        <v>11</v>
      </c>
      <c r="H16" s="63"/>
      <c r="I16" s="55">
        <v>0.1</v>
      </c>
      <c r="J16" s="34">
        <f>PV($E$22,$B$23,-R8/12,0,0)+PV($E$22,$B$23,0,-$B$25,0)</f>
        <v>2291.5425714283488</v>
      </c>
      <c r="K16" s="35">
        <f>PV($E$22,$B$23,-S8/12,0,0)+PV($E$22,$B$23,0,-$B$25,0)</f>
        <v>3213.447083180953</v>
      </c>
      <c r="L16" s="36">
        <f>PV($E$22,$B$23,-T8/12,0,0)+PV($E$22,$B$23,0,-$B$25,0)</f>
        <v>4135.351594933558</v>
      </c>
      <c r="M16" s="22"/>
      <c r="O16" s="7"/>
      <c r="P16" s="8" t="s">
        <v>43</v>
      </c>
      <c r="Q16" s="37">
        <f>B12</f>
        <v>17000</v>
      </c>
      <c r="R16" s="16">
        <f t="shared" si="2"/>
        <v>1035</v>
      </c>
      <c r="S16" s="17">
        <f t="shared" si="2"/>
        <v>1205</v>
      </c>
      <c r="T16" s="16">
        <f t="shared" si="2"/>
        <v>1375</v>
      </c>
      <c r="U16" s="14"/>
      <c r="V16" s="7"/>
    </row>
    <row r="17" spans="1:22" ht="15.75">
      <c r="A17" s="10" t="s">
        <v>14</v>
      </c>
      <c r="B17" s="70">
        <v>3</v>
      </c>
      <c r="C17" s="23" t="s">
        <v>13</v>
      </c>
      <c r="M17" s="22"/>
      <c r="N17" s="22"/>
      <c r="O17" s="7"/>
      <c r="P17" s="8"/>
      <c r="Q17" s="33">
        <f>B12+1000</f>
        <v>18000</v>
      </c>
      <c r="R17" s="16">
        <f t="shared" si="2"/>
        <v>1090</v>
      </c>
      <c r="S17" s="16">
        <f t="shared" si="2"/>
        <v>1270</v>
      </c>
      <c r="T17" s="16">
        <f t="shared" si="2"/>
        <v>1450</v>
      </c>
      <c r="U17" s="8"/>
      <c r="V17" s="7"/>
    </row>
    <row r="18" spans="1:22" ht="15.75">
      <c r="A18" s="10" t="s">
        <v>16</v>
      </c>
      <c r="B18" s="70">
        <v>1.5</v>
      </c>
      <c r="C18" s="23" t="s">
        <v>15</v>
      </c>
      <c r="M18" s="38"/>
      <c r="N18" s="38"/>
      <c r="O18" s="7"/>
      <c r="P18" s="7"/>
      <c r="Q18" s="39"/>
      <c r="R18" s="40"/>
      <c r="S18" s="40"/>
      <c r="T18" s="40"/>
      <c r="U18" s="7"/>
      <c r="V18" s="7"/>
    </row>
    <row r="19" spans="1:22" ht="15.75">
      <c r="A19" s="10" t="s">
        <v>18</v>
      </c>
      <c r="B19" s="69">
        <f>(B16+B17+B18)/100*B12</f>
        <v>1955</v>
      </c>
      <c r="C19" s="5" t="s">
        <v>17</v>
      </c>
      <c r="H19" s="1" t="s">
        <v>49</v>
      </c>
      <c r="N19" s="38"/>
      <c r="O19" s="7"/>
      <c r="P19" s="7"/>
      <c r="Q19" s="7"/>
      <c r="R19" s="7"/>
      <c r="S19" s="7"/>
      <c r="T19" s="7"/>
      <c r="U19" s="7"/>
      <c r="V19" s="7"/>
    </row>
    <row r="20" spans="1:22" ht="15.75">
      <c r="A20" s="10" t="s">
        <v>19</v>
      </c>
      <c r="B20" s="71">
        <f>B15-B19</f>
        <v>1205</v>
      </c>
      <c r="C20" s="5" t="s">
        <v>20</v>
      </c>
      <c r="H20" s="1" t="s">
        <v>48</v>
      </c>
      <c r="O20" s="7"/>
      <c r="P20" s="7"/>
      <c r="Q20" s="7"/>
      <c r="R20" s="7"/>
      <c r="S20" s="7"/>
      <c r="T20" s="7"/>
      <c r="U20" s="7"/>
      <c r="V20" s="7"/>
    </row>
    <row r="21" spans="1:12" ht="15.75">
      <c r="A21" s="10" t="s">
        <v>21</v>
      </c>
      <c r="B21" s="72">
        <f>B20/12</f>
        <v>100.41666666666667</v>
      </c>
      <c r="C21" s="5" t="s">
        <v>22</v>
      </c>
      <c r="H21" s="58"/>
      <c r="I21" s="59"/>
      <c r="J21" s="59"/>
      <c r="K21" s="60" t="s">
        <v>0</v>
      </c>
      <c r="L21" s="61"/>
    </row>
    <row r="22" spans="1:12" ht="15.75">
      <c r="A22" s="10" t="s">
        <v>23</v>
      </c>
      <c r="B22" s="73">
        <v>0.08</v>
      </c>
      <c r="C22" s="23" t="s">
        <v>24</v>
      </c>
      <c r="E22" s="41">
        <f>B22/12</f>
        <v>0.006666666666666667</v>
      </c>
      <c r="F22" s="5" t="s">
        <v>25</v>
      </c>
      <c r="H22" s="62"/>
      <c r="I22" s="24"/>
      <c r="J22" s="52">
        <f>R14</f>
        <v>17</v>
      </c>
      <c r="K22" s="52">
        <f>S14</f>
        <v>18</v>
      </c>
      <c r="L22" s="53">
        <f>T14</f>
        <v>19</v>
      </c>
    </row>
    <row r="23" spans="1:12" ht="15.75">
      <c r="A23" s="10" t="s">
        <v>27</v>
      </c>
      <c r="B23" s="74">
        <v>40</v>
      </c>
      <c r="C23" s="23" t="s">
        <v>26</v>
      </c>
      <c r="E23" s="65">
        <f>12/B23</f>
        <v>0.3</v>
      </c>
      <c r="F23" s="5" t="s">
        <v>53</v>
      </c>
      <c r="H23" s="62"/>
      <c r="I23" s="50">
        <f>Q15</f>
        <v>16000</v>
      </c>
      <c r="J23" s="25">
        <f aca="true" t="shared" si="3" ref="J23:L25">PV($E$22,$B$23,-R15/12,0,0)+PV($E$22,$B$23,0,-$B$25,0)</f>
        <v>3127.3832126217703</v>
      </c>
      <c r="K23" s="26">
        <f t="shared" si="3"/>
        <v>3594.1703071800503</v>
      </c>
      <c r="L23" s="27">
        <f t="shared" si="3"/>
        <v>4060.9574017383316</v>
      </c>
    </row>
    <row r="24" spans="1:12" ht="15.75">
      <c r="A24" s="10" t="s">
        <v>28</v>
      </c>
      <c r="B24" s="69">
        <f>PV(E22,B23,-B20/12,0)</f>
        <v>3515.4903058920518</v>
      </c>
      <c r="C24" s="5" t="s">
        <v>30</v>
      </c>
      <c r="H24" s="62" t="s">
        <v>43</v>
      </c>
      <c r="I24" s="50">
        <f>Q16</f>
        <v>17000</v>
      </c>
      <c r="J24" s="31">
        <f t="shared" si="3"/>
        <v>3287.841276376179</v>
      </c>
      <c r="K24" s="49">
        <f t="shared" si="3"/>
        <v>3783.8025643443525</v>
      </c>
      <c r="L24" s="32">
        <f t="shared" si="3"/>
        <v>4279.763852312525</v>
      </c>
    </row>
    <row r="25" spans="1:12" ht="15.75">
      <c r="A25" s="10" t="s">
        <v>32</v>
      </c>
      <c r="B25" s="75">
        <v>350</v>
      </c>
      <c r="C25" s="23" t="s">
        <v>29</v>
      </c>
      <c r="H25" s="63"/>
      <c r="I25" s="51">
        <f>Q17</f>
        <v>18000</v>
      </c>
      <c r="J25" s="34">
        <f t="shared" si="3"/>
        <v>3448.2993401305876</v>
      </c>
      <c r="K25" s="35">
        <f t="shared" si="3"/>
        <v>3973.434821508654</v>
      </c>
      <c r="L25" s="36">
        <f t="shared" si="3"/>
        <v>4498.570302886719</v>
      </c>
    </row>
    <row r="26" spans="1:15" ht="15.75">
      <c r="A26" s="10" t="s">
        <v>33</v>
      </c>
      <c r="B26" s="69">
        <f>PV(E22,B23,0,-B25,0)</f>
        <v>268.31225845230085</v>
      </c>
      <c r="C26" s="23" t="s">
        <v>31</v>
      </c>
      <c r="O26" s="38"/>
    </row>
    <row r="27" spans="1:3" ht="15.75">
      <c r="A27" s="10" t="s">
        <v>34</v>
      </c>
      <c r="B27" s="76">
        <f>B24+B26</f>
        <v>3783.8025643443525</v>
      </c>
      <c r="C27" s="23" t="s">
        <v>35</v>
      </c>
    </row>
    <row r="30" ht="12.75">
      <c r="C30" s="42"/>
    </row>
    <row r="47" spans="2:7" ht="12.75">
      <c r="B47" s="22"/>
      <c r="C47" s="43"/>
      <c r="D47" s="44"/>
      <c r="E47" s="44"/>
      <c r="F47" s="44"/>
      <c r="G47" s="21"/>
    </row>
    <row r="48" spans="3:7" ht="12.75">
      <c r="C48" s="21"/>
      <c r="D48" s="21"/>
      <c r="E48" s="21"/>
      <c r="F48" s="21"/>
      <c r="G48" s="21"/>
    </row>
    <row r="49" ht="12.75">
      <c r="G49" s="21"/>
    </row>
    <row r="50" ht="12.75">
      <c r="G50" s="21"/>
    </row>
    <row r="51" spans="7:12" ht="12.75">
      <c r="G51" s="45"/>
      <c r="H51" s="46"/>
      <c r="I51" s="46"/>
      <c r="J51" s="47"/>
      <c r="K51" s="48"/>
      <c r="L51" s="48"/>
    </row>
    <row r="52" spans="7:12" ht="12.75">
      <c r="G52" s="21"/>
      <c r="H52" s="46"/>
      <c r="I52" s="46"/>
      <c r="J52" s="47"/>
      <c r="K52" s="48"/>
      <c r="L52" s="48"/>
    </row>
    <row r="53" spans="7:12" ht="12.75">
      <c r="G53" s="21"/>
      <c r="H53" s="46"/>
      <c r="I53" s="46"/>
      <c r="J53" s="47"/>
      <c r="K53" s="48"/>
      <c r="L53" s="48"/>
    </row>
    <row r="54" spans="7:12" ht="12.75">
      <c r="G54" s="21"/>
      <c r="H54" s="46"/>
      <c r="I54" s="46"/>
      <c r="J54" s="47"/>
      <c r="K54" s="48"/>
      <c r="L54" s="48"/>
    </row>
    <row r="55" spans="7:12" ht="12.75">
      <c r="G55" s="21"/>
      <c r="H55" s="46"/>
      <c r="I55" s="46"/>
      <c r="J55" s="47"/>
      <c r="K55" s="48"/>
      <c r="L55" s="48"/>
    </row>
    <row r="56" spans="7:12" ht="12.75">
      <c r="G56" s="21"/>
      <c r="H56" s="46"/>
      <c r="I56" s="46"/>
      <c r="J56" s="47"/>
      <c r="K56" s="48"/>
      <c r="L56" s="48"/>
    </row>
    <row r="57" spans="7:12" ht="12.75">
      <c r="G57" s="21"/>
      <c r="H57" s="46"/>
      <c r="I57" s="46"/>
      <c r="J57" s="47"/>
      <c r="K57" s="48"/>
      <c r="L57" s="48"/>
    </row>
    <row r="58" spans="7:12" ht="12.75">
      <c r="G58" s="21"/>
      <c r="H58" s="46"/>
      <c r="I58" s="46"/>
      <c r="J58" s="47"/>
      <c r="K58" s="48"/>
      <c r="L58" s="48"/>
    </row>
    <row r="59" spans="7:12" ht="12.75">
      <c r="G59" s="21"/>
      <c r="H59" s="46"/>
      <c r="I59" s="46"/>
      <c r="J59" s="47"/>
      <c r="K59" s="48"/>
      <c r="L59" s="48"/>
    </row>
    <row r="60" spans="7:12" ht="12.75">
      <c r="G60" s="21"/>
      <c r="H60" s="46"/>
      <c r="I60" s="46"/>
      <c r="J60" s="47"/>
      <c r="K60" s="48"/>
      <c r="L60" s="48"/>
    </row>
    <row r="61" spans="7:12" ht="12.75">
      <c r="G61" s="21"/>
      <c r="H61" s="46"/>
      <c r="I61" s="46"/>
      <c r="J61" s="47"/>
      <c r="K61" s="48"/>
      <c r="L61" s="48"/>
    </row>
    <row r="62" spans="3:12" ht="12.75">
      <c r="C62" s="21"/>
      <c r="D62" s="21"/>
      <c r="E62" s="21"/>
      <c r="F62" s="21"/>
      <c r="G62" s="21"/>
      <c r="H62" s="46"/>
      <c r="I62" s="46"/>
      <c r="J62" s="47"/>
      <c r="K62" s="48"/>
      <c r="L62" s="48"/>
    </row>
    <row r="63" spans="3:12" ht="12.75">
      <c r="C63" s="21"/>
      <c r="D63" s="21"/>
      <c r="E63" s="21"/>
      <c r="F63" s="21"/>
      <c r="G63" s="21"/>
      <c r="H63" s="46"/>
      <c r="I63" s="46"/>
      <c r="J63" s="47"/>
      <c r="K63" s="48"/>
      <c r="L63" s="48"/>
    </row>
    <row r="64" spans="3:12" ht="12.75">
      <c r="C64" s="21"/>
      <c r="D64" s="21"/>
      <c r="E64" s="21"/>
      <c r="F64" s="21"/>
      <c r="G64" s="21"/>
      <c r="H64" s="46"/>
      <c r="I64" s="46"/>
      <c r="J64" s="47"/>
      <c r="K64" s="48"/>
      <c r="L64" s="48"/>
    </row>
    <row r="65" spans="3:12" ht="12.75">
      <c r="C65" s="21"/>
      <c r="D65" s="21"/>
      <c r="E65" s="21"/>
      <c r="F65" s="21"/>
      <c r="G65" s="21"/>
      <c r="H65" s="46"/>
      <c r="I65" s="46"/>
      <c r="J65" s="47"/>
      <c r="K65" s="48"/>
      <c r="L65" s="48"/>
    </row>
    <row r="66" spans="3:12" ht="12.75">
      <c r="C66" s="21"/>
      <c r="D66" s="21"/>
      <c r="E66" s="21"/>
      <c r="F66" s="21"/>
      <c r="G66" s="21"/>
      <c r="H66" s="46"/>
      <c r="I66" s="46"/>
      <c r="J66" s="47"/>
      <c r="K66" s="48"/>
      <c r="L66" s="48"/>
    </row>
    <row r="67" spans="3:12" ht="12.75">
      <c r="C67" s="21"/>
      <c r="D67" s="21"/>
      <c r="E67" s="21"/>
      <c r="F67" s="21"/>
      <c r="G67" s="21"/>
      <c r="H67" s="46"/>
      <c r="I67" s="46"/>
      <c r="J67" s="47"/>
      <c r="K67" s="48"/>
      <c r="L67" s="48"/>
    </row>
    <row r="68" spans="3:12" ht="12.75">
      <c r="C68" s="21"/>
      <c r="D68" s="21"/>
      <c r="E68" s="21"/>
      <c r="F68" s="21"/>
      <c r="G68" s="21"/>
      <c r="H68" s="46"/>
      <c r="I68" s="46"/>
      <c r="J68" s="47"/>
      <c r="K68" s="48"/>
      <c r="L68" s="48"/>
    </row>
    <row r="69" spans="3:12" ht="12.75">
      <c r="C69" s="21"/>
      <c r="D69" s="21"/>
      <c r="E69" s="21"/>
      <c r="F69" s="21"/>
      <c r="G69" s="21"/>
      <c r="H69" s="46"/>
      <c r="I69" s="46"/>
      <c r="J69" s="47"/>
      <c r="K69" s="48"/>
      <c r="L69" s="48"/>
    </row>
    <row r="70" spans="3:12" ht="12.75">
      <c r="C70" s="21"/>
      <c r="D70" s="21"/>
      <c r="E70" s="21"/>
      <c r="F70" s="21"/>
      <c r="G70" s="21"/>
      <c r="H70" s="46"/>
      <c r="I70" s="46"/>
      <c r="J70" s="47"/>
      <c r="K70" s="48"/>
      <c r="L70" s="48"/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de Vries</dc:creator>
  <cp:keywords/>
  <dc:description/>
  <cp:lastModifiedBy>Albert de Vries</cp:lastModifiedBy>
  <cp:lastPrinted>2004-05-26T11:19:11Z</cp:lastPrinted>
  <dcterms:created xsi:type="dcterms:W3CDTF">2001-12-11T18:35:02Z</dcterms:created>
  <dcterms:modified xsi:type="dcterms:W3CDTF">2004-05-26T11:22:02Z</dcterms:modified>
  <cp:category/>
  <cp:version/>
  <cp:contentType/>
  <cp:contentStatus/>
</cp:coreProperties>
</file>