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activeTab="0"/>
  </bookViews>
  <sheets>
    <sheet name="calc" sheetId="1" r:id="rId1"/>
    <sheet name="notes" sheetId="2" r:id="rId2"/>
  </sheets>
  <definedNames>
    <definedName name="_xlnm.Print_Area" localSheetId="0">'calc'!$A$1:$L$54,'calc'!$A$57:$L$108</definedName>
  </definedNames>
  <calcPr fullCalcOnLoad="1"/>
</workbook>
</file>

<file path=xl/comments1.xml><?xml version="1.0" encoding="utf-8"?>
<comments xmlns="http://schemas.openxmlformats.org/spreadsheetml/2006/main">
  <authors>
    <author>Albert de Vries</author>
  </authors>
  <commentList>
    <comment ref="A142" authorId="0">
      <text>
        <r>
          <rPr>
            <b/>
            <sz val="8"/>
            <rFont val="Tahoma"/>
            <family val="0"/>
          </rPr>
          <t>Albert de Vries:</t>
        </r>
        <r>
          <rPr>
            <sz val="8"/>
            <rFont val="Tahoma"/>
            <family val="0"/>
          </rPr>
          <t xml:space="preserve">
cells below this line hidden and locked for additional calculations</t>
        </r>
      </text>
    </comment>
    <comment ref="A15" authorId="0">
      <text>
        <r>
          <rPr>
            <sz val="8"/>
            <rFont val="Tahoma"/>
            <family val="0"/>
          </rPr>
          <t xml:space="preserve">VS = volatile solids
</t>
        </r>
      </text>
    </comment>
    <comment ref="A17" authorId="0">
      <text>
        <r>
          <rPr>
            <sz val="8"/>
            <rFont val="Tahoma"/>
            <family val="0"/>
          </rPr>
          <t xml:space="preserve">CH4 = methane
</t>
        </r>
      </text>
    </comment>
    <comment ref="A20" authorId="0">
      <text>
        <r>
          <rPr>
            <sz val="8"/>
            <rFont val="Tahoma"/>
            <family val="0"/>
          </rPr>
          <t xml:space="preserve">LHV = latent heating value
</t>
        </r>
      </text>
    </comment>
    <comment ref="A23" authorId="0">
      <text>
        <r>
          <rPr>
            <sz val="8"/>
            <rFont val="Tahoma"/>
            <family val="0"/>
          </rPr>
          <t xml:space="preserve">Efficiency of conversion from methane to electricity
 </t>
        </r>
      </text>
    </comment>
    <comment ref="A34" authorId="0">
      <text>
        <r>
          <rPr>
            <sz val="8"/>
            <rFont val="Tahoma"/>
            <family val="0"/>
          </rPr>
          <t xml:space="preserve">Value of carbon credits is not considered in the investment evaluation
</t>
        </r>
      </text>
    </comment>
    <comment ref="H6" authorId="0">
      <text>
        <r>
          <rPr>
            <sz val="8"/>
            <rFont val="Tahoma"/>
            <family val="0"/>
          </rPr>
          <t>Data in the Example Farm columns are intended as realistic examples.</t>
        </r>
      </text>
    </comment>
    <comment ref="L6" authorId="0">
      <text>
        <r>
          <rPr>
            <sz val="8"/>
            <rFont val="Tahoma"/>
            <family val="0"/>
          </rPr>
          <t xml:space="preserve">The 4 columns to the right are intended to compare different scenarios
</t>
        </r>
      </text>
    </comment>
    <comment ref="A37" authorId="0">
      <text>
        <r>
          <rPr>
            <sz val="8"/>
            <rFont val="Tahoma"/>
            <family val="2"/>
          </rPr>
          <t>Enter expected electricity use that may be impacted by the generated electricity</t>
        </r>
      </text>
    </comment>
    <comment ref="A38" authorId="0">
      <text>
        <r>
          <rPr>
            <sz val="8"/>
            <rFont val="Tahoma"/>
            <family val="0"/>
          </rPr>
          <t xml:space="preserve">Electricity expense if all electricity is purchased
</t>
        </r>
      </text>
    </comment>
    <comment ref="A11" authorId="0">
      <text>
        <r>
          <rPr>
            <sz val="8"/>
            <rFont val="Tahoma"/>
            <family val="0"/>
          </rPr>
          <t xml:space="preserve">All waste water is considered to go into the digester.  Hence, waste water volume affects the size of the digester and therefore the investment cost.  The size of the digester and investment cost need to be entered independently.
</t>
        </r>
      </text>
    </comment>
    <comment ref="A40" authorId="0">
      <text>
        <r>
          <rPr>
            <sz val="8"/>
            <rFont val="Tahoma"/>
            <family val="0"/>
          </rPr>
          <t xml:space="preserve">Retail price used in the investment analysis
</t>
        </r>
      </text>
    </comment>
    <comment ref="A41" authorId="0">
      <text>
        <r>
          <rPr>
            <sz val="8"/>
            <rFont val="Tahoma"/>
            <family val="0"/>
          </rPr>
          <t xml:space="preserve">Wholesale price used in the investment analysis
</t>
        </r>
      </text>
    </comment>
    <comment ref="A85" authorId="0">
      <text>
        <r>
          <rPr>
            <sz val="8"/>
            <rFont val="Tahoma"/>
            <family val="0"/>
          </rPr>
          <t xml:space="preserve">Excluding investment
</t>
        </r>
      </text>
    </comment>
    <comment ref="A79" authorId="0">
      <text>
        <r>
          <rPr>
            <sz val="8"/>
            <rFont val="Tahoma"/>
            <family val="2"/>
          </rPr>
          <t>Excluding investment</t>
        </r>
      </text>
    </comment>
    <comment ref="A82" authorId="0">
      <text>
        <r>
          <rPr>
            <sz val="8"/>
            <rFont val="Tahoma"/>
            <family val="0"/>
          </rPr>
          <t>Depreciation calculated to estimate changes in tax payments</t>
        </r>
      </text>
    </comment>
    <comment ref="A106" authorId="0">
      <text>
        <r>
          <rPr>
            <sz val="8"/>
            <rFont val="Tahoma"/>
            <family val="0"/>
          </rPr>
          <t xml:space="preserve">Equivalent annual annuity = NPV / pvifa   where pvifa = sum of discount factors from year 1 to the last year of the investment.
Equivalent annual annuity is a good measure to compare investments with different durations (e.g. if one investment lasts 10 years and the other investment lasts 12 years)
</t>
        </r>
      </text>
    </comment>
  </commentList>
</comments>
</file>

<file path=xl/sharedStrings.xml><?xml version="1.0" encoding="utf-8"?>
<sst xmlns="http://schemas.openxmlformats.org/spreadsheetml/2006/main" count="220" uniqueCount="113">
  <si>
    <t>Number of cows</t>
  </si>
  <si>
    <t>%</t>
  </si>
  <si>
    <t>kwh used</t>
  </si>
  <si>
    <t>kwh made</t>
  </si>
  <si>
    <t>$</t>
  </si>
  <si>
    <t>Expenses</t>
  </si>
  <si>
    <t>Revenues</t>
  </si>
  <si>
    <t>$/yr</t>
  </si>
  <si>
    <t>E</t>
  </si>
  <si>
    <t>Revenues - Expenses (before taxes)</t>
  </si>
  <si>
    <t>Revenues - Expenses (after taxes)</t>
  </si>
  <si>
    <t>gal/cow/d</t>
  </si>
  <si>
    <t>btu/ft3</t>
  </si>
  <si>
    <t>btu/kwh</t>
  </si>
  <si>
    <t>$/kwh</t>
  </si>
  <si>
    <t>Electricity generated</t>
  </si>
  <si>
    <t>btu/d</t>
  </si>
  <si>
    <t>kwh/d</t>
  </si>
  <si>
    <t>$/d</t>
  </si>
  <si>
    <t>Value as natural gas</t>
  </si>
  <si>
    <t>Conversion factor VS to CH4</t>
  </si>
  <si>
    <t>Conversion factor LHV</t>
  </si>
  <si>
    <t>kwh/yr</t>
  </si>
  <si>
    <t>Owner's part of installed cost</t>
  </si>
  <si>
    <t>Owners' investment cost</t>
  </si>
  <si>
    <t>Tax rate</t>
  </si>
  <si>
    <t>$/Metric Ton CO2</t>
  </si>
  <si>
    <t>G</t>
  </si>
  <si>
    <t>Gas sales</t>
  </si>
  <si>
    <t>Investment</t>
  </si>
  <si>
    <t>Electricity generation</t>
  </si>
  <si>
    <t>Net Present Value (Criteria: &gt; 0)</t>
  </si>
  <si>
    <t>Benefit-Cost Ratio (Criteria: &gt; 1.0)</t>
  </si>
  <si>
    <t>yr</t>
  </si>
  <si>
    <t>Calculations not to be presented:</t>
  </si>
  <si>
    <t>d</t>
  </si>
  <si>
    <t>ft3</t>
  </si>
  <si>
    <t>gal/d</t>
  </si>
  <si>
    <t>Waste water volume</t>
  </si>
  <si>
    <t>ft3/d</t>
  </si>
  <si>
    <t xml:space="preserve">CH4 methane yield </t>
  </si>
  <si>
    <t>lbs/d</t>
  </si>
  <si>
    <t>$/1000 ft3</t>
  </si>
  <si>
    <t>Tons CO2/yr</t>
  </si>
  <si>
    <t>Metric Tons CO2/yr</t>
  </si>
  <si>
    <t>ft3/cow/d</t>
  </si>
  <si>
    <t>Price natural gas</t>
  </si>
  <si>
    <t>Electrical value constant</t>
  </si>
  <si>
    <t>scf / lb VS</t>
  </si>
  <si>
    <t>Hydraulic retention time</t>
  </si>
  <si>
    <t>Electricity used</t>
  </si>
  <si>
    <t>Current retail price</t>
  </si>
  <si>
    <t>Future retail price</t>
  </si>
  <si>
    <t>Future wholesale price</t>
  </si>
  <si>
    <t>Retail value kwh used</t>
  </si>
  <si>
    <t>Retail value kwh made</t>
  </si>
  <si>
    <t>Avoided electricity cost</t>
  </si>
  <si>
    <t>Operating expenses</t>
  </si>
  <si>
    <r>
      <t>Total installed cost (</t>
    </r>
    <r>
      <rPr>
        <b/>
        <sz val="9"/>
        <rFont val="Arial"/>
        <family val="2"/>
      </rPr>
      <t>E</t>
    </r>
    <r>
      <rPr>
        <sz val="9"/>
        <rFont val="Arial"/>
        <family val="0"/>
      </rPr>
      <t>lectr. Gen.)</t>
    </r>
  </si>
  <si>
    <r>
      <t>Total installed cost (</t>
    </r>
    <r>
      <rPr>
        <b/>
        <sz val="9"/>
        <rFont val="Arial"/>
        <family val="2"/>
      </rPr>
      <t>G</t>
    </r>
    <r>
      <rPr>
        <sz val="9"/>
        <rFont val="Arial"/>
        <family val="0"/>
      </rPr>
      <t>as only)</t>
    </r>
  </si>
  <si>
    <t>Gas / Electr. installation cost</t>
  </si>
  <si>
    <t>VS to digester</t>
  </si>
  <si>
    <t>lbs/cow/d</t>
  </si>
  <si>
    <t>kwh/cow/d</t>
  </si>
  <si>
    <t>LHV (Latent Heating Value)</t>
  </si>
  <si>
    <t>Electricity sales</t>
  </si>
  <si>
    <t>Avoided electricity cost + sales</t>
  </si>
  <si>
    <t>Salvage value</t>
  </si>
  <si>
    <t>Duration of investment</t>
  </si>
  <si>
    <t>irr and npv calculations (Electricity)</t>
  </si>
  <si>
    <t>irr and npv calculations (Gas)</t>
  </si>
  <si>
    <t>discount factor</t>
  </si>
  <si>
    <t>Internal Rate of Return (IRR) (Criteria: &gt; discount rate)</t>
  </si>
  <si>
    <t>Payback Period (Criteria: &gt; duration)</t>
  </si>
  <si>
    <t>zeros and ones: use with discount factors to calculate pvifa for EAA</t>
  </si>
  <si>
    <t>Equivalent Annual Annuity (Criteria: &gt; 0)</t>
  </si>
  <si>
    <t>O&amp;M multiplier (% of installed cost)</t>
  </si>
  <si>
    <t>Carbon value</t>
  </si>
  <si>
    <t>LHV conversion efficiency</t>
  </si>
  <si>
    <t>Annual discount rate</t>
  </si>
  <si>
    <t>Albert de Vries, UF/IFAS Department of Animal Sciences</t>
  </si>
  <si>
    <t>Russ Giesy, UF/IFAS Exension Dairy Science</t>
  </si>
  <si>
    <t>Roger Nordstedt, UF/IFAS Department of Agricultural and Biological Engineering</t>
  </si>
  <si>
    <r>
      <t xml:space="preserve">Modify </t>
    </r>
    <r>
      <rPr>
        <b/>
        <sz val="8"/>
        <color indexed="12"/>
        <rFont val="Arial"/>
        <family val="0"/>
      </rPr>
      <t>blue</t>
    </r>
    <r>
      <rPr>
        <sz val="8"/>
        <rFont val="Arial"/>
        <family val="0"/>
      </rPr>
      <t xml:space="preserve"> cells</t>
    </r>
  </si>
  <si>
    <t>Do not modify black cells</t>
  </si>
  <si>
    <t>Example Farm</t>
  </si>
  <si>
    <t>Your Farm</t>
  </si>
  <si>
    <t>Contact: Albert de Vries, email: devries@ufl.edu, phone: (352) 392 7563</t>
  </si>
  <si>
    <t>Value of CO2 reduction (carbon credits)</t>
  </si>
  <si>
    <t>Methane and Energy Generation</t>
  </si>
  <si>
    <t xml:space="preserve">Electricity </t>
  </si>
  <si>
    <t>Gas</t>
  </si>
  <si>
    <t>ECONOMIC FEASIBILITY</t>
  </si>
  <si>
    <t>Cows and Water</t>
  </si>
  <si>
    <t>Digester Tank or Lagoon Size</t>
  </si>
  <si>
    <t>Ann Wilkie, UF/IFAS Soil and Water Science Department</t>
  </si>
  <si>
    <t xml:space="preserve">Fixed Film </t>
  </si>
  <si>
    <t>Digester</t>
  </si>
  <si>
    <t>Covered lagoon</t>
  </si>
  <si>
    <t>CO2 equivalent</t>
  </si>
  <si>
    <t>Net electricity balance</t>
  </si>
  <si>
    <t>Minimum dimensions</t>
  </si>
  <si>
    <t>Your</t>
  </si>
  <si>
    <t>Depreciation</t>
  </si>
  <si>
    <t>Wholesale value kwh made</t>
  </si>
  <si>
    <t>Electricity cost</t>
  </si>
  <si>
    <t>% electricity needs produced</t>
  </si>
  <si>
    <t>Electricity sales at wholesale price</t>
  </si>
  <si>
    <t>Changes in tax payments</t>
  </si>
  <si>
    <t>Documentation: http://dairy.ifas.ufl.edu/tools</t>
  </si>
  <si>
    <t xml:space="preserve">   Spreadsheet to Calculate the Economic Feasibility of Anaerobic Manure Digesters on Florida Dairy Farms</t>
  </si>
  <si>
    <t>EDIS publication AN176</t>
  </si>
  <si>
    <t>Version 1.1 (03JAN2007)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</si>
</sst>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0000"/>
    <numFmt numFmtId="169" formatCode="0.000000"/>
    <numFmt numFmtId="170" formatCode="_(* #,##0_);_(* \(#,##0\);_(* &quot;-&quot;??_);_(@_)"/>
    <numFmt numFmtId="171" formatCode="0.00_);\(0.00\)"/>
    <numFmt numFmtId="172" formatCode="_(&quot;$&quot;* #,##0_);_(&quot;$&quot;* \(#,##0\);_(&quot;$&quot;* &quot;-&quot;??_);_(@_)"/>
    <numFmt numFmtId="173" formatCode="#,##0.0_);\(#,##0.0\)"/>
    <numFmt numFmtId="174" formatCode="#,##0.0"/>
    <numFmt numFmtId="175" formatCode="mm"/>
    <numFmt numFmtId="176" formatCode="0.000%"/>
    <numFmt numFmtId="177" formatCode="0.0000%"/>
    <numFmt numFmtId="178" formatCode="0.00000%"/>
    <numFmt numFmtId="179" formatCode="#,##0.000"/>
    <numFmt numFmtId="180" formatCode="#,##0.0000"/>
    <numFmt numFmtId="181" formatCode="#,##0.00000"/>
    <numFmt numFmtId="182" formatCode="#,##0.000000000"/>
    <numFmt numFmtId="183" formatCode="#,##0.00000000"/>
    <numFmt numFmtId="184" formatCode="#,##0.0000000"/>
    <numFmt numFmtId="185" formatCode="#,##0.000000"/>
    <numFmt numFmtId="186" formatCode="&quot;Yes&quot;;&quot;Yes&quot;;&quot;No&quot;"/>
    <numFmt numFmtId="187" formatCode="&quot;True&quot;;&quot;True&quot;;&quot;False&quot;"/>
    <numFmt numFmtId="188" formatCode="&quot;On&quot;;&quot;On&quot;;&quot;Off&quot;"/>
    <numFmt numFmtId="189" formatCode="[$€-2]\ #,##0.00_);[Red]\([$€-2]\ #,##0.00\)"/>
  </numFmts>
  <fonts count="18">
    <font>
      <sz val="10"/>
      <name val="Arial"/>
      <family val="0"/>
    </font>
    <font>
      <sz val="8"/>
      <name val="Arial"/>
      <family val="0"/>
    </font>
    <font>
      <sz val="9"/>
      <name val="Arial"/>
      <family val="0"/>
    </font>
    <font>
      <b/>
      <sz val="9"/>
      <name val="Arial"/>
      <family val="0"/>
    </font>
    <font>
      <i/>
      <sz val="9"/>
      <color indexed="12"/>
      <name val="Arial"/>
      <family val="0"/>
    </font>
    <font>
      <sz val="8"/>
      <color indexed="9"/>
      <name val="Arial"/>
      <family val="0"/>
    </font>
    <font>
      <sz val="8"/>
      <name val="Tahoma"/>
      <family val="0"/>
    </font>
    <font>
      <b/>
      <sz val="8"/>
      <name val="Tahoma"/>
      <family val="0"/>
    </font>
    <font>
      <sz val="9"/>
      <color indexed="10"/>
      <name val="Arial"/>
      <family val="0"/>
    </font>
    <font>
      <u val="single"/>
      <sz val="10"/>
      <color indexed="12"/>
      <name val="Arial"/>
      <family val="0"/>
    </font>
    <font>
      <u val="single"/>
      <sz val="10"/>
      <color indexed="36"/>
      <name val="Arial"/>
      <family val="0"/>
    </font>
    <font>
      <b/>
      <sz val="9"/>
      <color indexed="12"/>
      <name val="Arial"/>
      <family val="2"/>
    </font>
    <font>
      <sz val="9"/>
      <color indexed="9"/>
      <name val="Arial"/>
      <family val="0"/>
    </font>
    <font>
      <b/>
      <sz val="8"/>
      <color indexed="12"/>
      <name val="Arial"/>
      <family val="0"/>
    </font>
    <font>
      <b/>
      <sz val="12"/>
      <name val="Times New Roman"/>
      <family val="1"/>
    </font>
    <font>
      <sz val="8"/>
      <color indexed="10"/>
      <name val="Arial"/>
      <family val="0"/>
    </font>
    <font>
      <u val="single"/>
      <sz val="8"/>
      <color indexed="12"/>
      <name val="Arial"/>
      <family val="0"/>
    </font>
    <font>
      <b/>
      <sz val="8"/>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s>
  <borders count="18">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1" xfId="0" applyFont="1" applyFill="1" applyBorder="1" applyAlignment="1" applyProtection="1">
      <alignment/>
      <protection locked="0"/>
    </xf>
    <xf numFmtId="0" fontId="2" fillId="0" borderId="1" xfId="0" applyFont="1" applyBorder="1" applyAlignment="1" applyProtection="1">
      <alignment/>
      <protection locked="0"/>
    </xf>
    <xf numFmtId="0" fontId="2" fillId="0" borderId="1" xfId="0" applyFont="1" applyBorder="1" applyAlignment="1" applyProtection="1">
      <alignment horizontal="right"/>
      <protection locked="0"/>
    </xf>
    <xf numFmtId="0" fontId="3" fillId="0" borderId="2" xfId="0" applyFont="1" applyBorder="1" applyAlignment="1" applyProtection="1">
      <alignment horizontal="center"/>
      <protection locked="0"/>
    </xf>
    <xf numFmtId="0" fontId="2" fillId="0" borderId="3" xfId="0" applyFont="1" applyBorder="1" applyAlignment="1" applyProtection="1">
      <alignment/>
      <protection locked="0"/>
    </xf>
    <xf numFmtId="0" fontId="2" fillId="0" borderId="0" xfId="0" applyFont="1" applyAlignment="1" applyProtection="1">
      <alignment/>
      <protection locked="0"/>
    </xf>
    <xf numFmtId="0" fontId="1" fillId="0" borderId="0" xfId="0" applyFont="1" applyFill="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right"/>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1" fillId="2" borderId="0" xfId="0" applyFont="1" applyFill="1" applyBorder="1" applyAlignment="1" applyProtection="1">
      <alignment horizontal="center"/>
      <protection locked="0"/>
    </xf>
    <xf numFmtId="0" fontId="2" fillId="0" borderId="5" xfId="0" applyFont="1" applyBorder="1" applyAlignment="1" applyProtection="1">
      <alignment/>
      <protection locked="0"/>
    </xf>
    <xf numFmtId="0" fontId="2" fillId="0" borderId="6" xfId="0" applyFont="1" applyBorder="1" applyAlignment="1" applyProtection="1">
      <alignment horizontal="right"/>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11" fillId="2" borderId="5" xfId="0" applyFont="1" applyFill="1" applyBorder="1" applyAlignment="1" applyProtection="1">
      <alignment horizontal="center"/>
      <protection locked="0"/>
    </xf>
    <xf numFmtId="0" fontId="3" fillId="0" borderId="0" xfId="0" applyFont="1" applyBorder="1" applyAlignment="1" applyProtection="1">
      <alignment/>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3" xfId="0" applyFont="1" applyBorder="1" applyAlignment="1" applyProtection="1">
      <alignment/>
      <protection locked="0"/>
    </xf>
    <xf numFmtId="0" fontId="4" fillId="0" borderId="0" xfId="0" applyFont="1" applyBorder="1" applyAlignment="1" applyProtection="1">
      <alignment/>
      <protection locked="0"/>
    </xf>
    <xf numFmtId="1" fontId="11" fillId="2" borderId="3" xfId="0" applyNumberFormat="1" applyFont="1" applyFill="1" applyBorder="1" applyAlignment="1" applyProtection="1">
      <alignment/>
      <protection locked="0"/>
    </xf>
    <xf numFmtId="1" fontId="11" fillId="2" borderId="4" xfId="0" applyNumberFormat="1" applyFont="1" applyFill="1" applyBorder="1" applyAlignment="1" applyProtection="1">
      <alignment/>
      <protection locked="0"/>
    </xf>
    <xf numFmtId="1" fontId="11" fillId="2" borderId="0" xfId="0" applyNumberFormat="1" applyFont="1" applyFill="1" applyAlignment="1" applyProtection="1">
      <alignment/>
      <protection locked="0"/>
    </xf>
    <xf numFmtId="0" fontId="11" fillId="2" borderId="3" xfId="0" applyFont="1" applyFill="1" applyBorder="1" applyAlignment="1" applyProtection="1">
      <alignment/>
      <protection locked="0"/>
    </xf>
    <xf numFmtId="0" fontId="11" fillId="2" borderId="4" xfId="0" applyFont="1" applyFill="1" applyBorder="1" applyAlignment="1" applyProtection="1">
      <alignment/>
      <protection locked="0"/>
    </xf>
    <xf numFmtId="0" fontId="11" fillId="2" borderId="0" xfId="0" applyFont="1" applyFill="1" applyAlignment="1" applyProtection="1">
      <alignment/>
      <protection locked="0"/>
    </xf>
    <xf numFmtId="3" fontId="2" fillId="2" borderId="3" xfId="0" applyNumberFormat="1" applyFont="1" applyFill="1" applyBorder="1" applyAlignment="1" applyProtection="1">
      <alignment/>
      <protection locked="0"/>
    </xf>
    <xf numFmtId="3" fontId="2" fillId="2" borderId="4" xfId="0" applyNumberFormat="1" applyFont="1" applyFill="1" applyBorder="1" applyAlignment="1" applyProtection="1">
      <alignment/>
      <protection locked="0"/>
    </xf>
    <xf numFmtId="3" fontId="2" fillId="2" borderId="0" xfId="0" applyNumberFormat="1" applyFont="1" applyFill="1" applyAlignment="1" applyProtection="1">
      <alignment/>
      <protection locked="0"/>
    </xf>
    <xf numFmtId="0" fontId="3" fillId="0" borderId="3" xfId="0" applyFont="1" applyFill="1" applyBorder="1" applyAlignment="1" applyProtection="1">
      <alignment/>
      <protection locked="0"/>
    </xf>
    <xf numFmtId="0" fontId="3" fillId="0" borderId="4" xfId="0" applyFont="1" applyFill="1" applyBorder="1" applyAlignment="1" applyProtection="1">
      <alignment/>
      <protection locked="0"/>
    </xf>
    <xf numFmtId="0" fontId="3" fillId="0" borderId="0" xfId="0" applyFont="1" applyFill="1" applyAlignment="1" applyProtection="1">
      <alignment/>
      <protection locked="0"/>
    </xf>
    <xf numFmtId="0" fontId="3" fillId="0" borderId="0" xfId="0" applyFont="1" applyFill="1" applyBorder="1" applyAlignment="1" applyProtection="1">
      <alignment/>
      <protection locked="0"/>
    </xf>
    <xf numFmtId="39" fontId="3" fillId="0" borderId="3" xfId="0" applyNumberFormat="1" applyFont="1" applyFill="1" applyBorder="1" applyAlignment="1" applyProtection="1">
      <alignment/>
      <protection locked="0"/>
    </xf>
    <xf numFmtId="39" fontId="3" fillId="0" borderId="4" xfId="0" applyNumberFormat="1" applyFont="1" applyFill="1" applyBorder="1" applyAlignment="1" applyProtection="1">
      <alignment/>
      <protection locked="0"/>
    </xf>
    <xf numFmtId="39" fontId="3" fillId="0" borderId="0" xfId="0" applyNumberFormat="1" applyFont="1" applyFill="1" applyAlignment="1" applyProtection="1">
      <alignment/>
      <protection locked="0"/>
    </xf>
    <xf numFmtId="39" fontId="3" fillId="0" borderId="0"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4" xfId="0" applyFont="1" applyBorder="1" applyAlignment="1" applyProtection="1">
      <alignment horizontal="right"/>
      <protection locked="0"/>
    </xf>
    <xf numFmtId="39" fontId="11" fillId="2" borderId="0" xfId="0" applyNumberFormat="1" applyFont="1" applyFill="1" applyBorder="1" applyAlignment="1" applyProtection="1">
      <alignment/>
      <protection locked="0"/>
    </xf>
    <xf numFmtId="39" fontId="11" fillId="2" borderId="4" xfId="0" applyNumberFormat="1" applyFont="1" applyFill="1" applyBorder="1" applyAlignment="1" applyProtection="1">
      <alignment/>
      <protection locked="0"/>
    </xf>
    <xf numFmtId="39" fontId="11" fillId="2" borderId="0" xfId="0" applyNumberFormat="1" applyFont="1" applyFill="1" applyAlignment="1" applyProtection="1">
      <alignment/>
      <protection locked="0"/>
    </xf>
    <xf numFmtId="0" fontId="2" fillId="0" borderId="3" xfId="0" applyFont="1" applyBorder="1" applyAlignment="1" applyProtection="1">
      <alignment/>
      <protection locked="0"/>
    </xf>
    <xf numFmtId="0" fontId="2" fillId="0" borderId="0" xfId="0" applyFont="1" applyFill="1" applyBorder="1" applyAlignment="1" applyProtection="1">
      <alignment/>
      <protection locked="0"/>
    </xf>
    <xf numFmtId="37" fontId="2" fillId="2" borderId="0" xfId="0" applyNumberFormat="1" applyFont="1" applyFill="1" applyBorder="1" applyAlignment="1" applyProtection="1">
      <alignment horizontal="right"/>
      <protection locked="0"/>
    </xf>
    <xf numFmtId="37" fontId="2" fillId="2" borderId="4" xfId="0" applyNumberFormat="1" applyFont="1" applyFill="1" applyBorder="1" applyAlignment="1" applyProtection="1">
      <alignment horizontal="right"/>
      <protection locked="0"/>
    </xf>
    <xf numFmtId="0" fontId="8" fillId="0" borderId="0" xfId="0" applyFont="1" applyAlignment="1" applyProtection="1">
      <alignment/>
      <protection locked="0"/>
    </xf>
    <xf numFmtId="2" fontId="11" fillId="2" borderId="3" xfId="0" applyNumberFormat="1" applyFont="1" applyFill="1" applyBorder="1" applyAlignment="1" applyProtection="1">
      <alignment/>
      <protection locked="0"/>
    </xf>
    <xf numFmtId="2" fontId="11" fillId="2" borderId="4" xfId="0" applyNumberFormat="1" applyFont="1" applyFill="1" applyBorder="1" applyAlignment="1" applyProtection="1">
      <alignment horizontal="right"/>
      <protection locked="0"/>
    </xf>
    <xf numFmtId="2" fontId="11" fillId="2" borderId="0" xfId="0" applyNumberFormat="1" applyFont="1" applyFill="1" applyAlignment="1" applyProtection="1">
      <alignment horizontal="right"/>
      <protection locked="0"/>
    </xf>
    <xf numFmtId="0" fontId="2" fillId="0" borderId="0" xfId="0" applyFont="1" applyFill="1" applyAlignment="1" applyProtection="1">
      <alignment/>
      <protection locked="0"/>
    </xf>
    <xf numFmtId="9" fontId="11" fillId="2" borderId="3" xfId="0" applyNumberFormat="1" applyFont="1" applyFill="1" applyBorder="1" applyAlignment="1" applyProtection="1">
      <alignment/>
      <protection locked="0"/>
    </xf>
    <xf numFmtId="9" fontId="11" fillId="2" borderId="4" xfId="0" applyNumberFormat="1" applyFont="1" applyFill="1" applyBorder="1" applyAlignment="1" applyProtection="1">
      <alignment/>
      <protection locked="0"/>
    </xf>
    <xf numFmtId="9" fontId="11" fillId="2" borderId="0" xfId="0" applyNumberFormat="1" applyFont="1" applyFill="1" applyAlignment="1" applyProtection="1">
      <alignment/>
      <protection locked="0"/>
    </xf>
    <xf numFmtId="0" fontId="2" fillId="0" borderId="0" xfId="0" applyFont="1" applyFill="1" applyBorder="1" applyAlignment="1" applyProtection="1">
      <alignment horizontal="right"/>
      <protection locked="0"/>
    </xf>
    <xf numFmtId="4" fontId="2" fillId="2" borderId="3" xfId="0" applyNumberFormat="1" applyFont="1" applyFill="1" applyBorder="1" applyAlignment="1" applyProtection="1">
      <alignment/>
      <protection locked="0"/>
    </xf>
    <xf numFmtId="4" fontId="2" fillId="2" borderId="4" xfId="0" applyNumberFormat="1" applyFont="1" applyFill="1" applyBorder="1" applyAlignment="1" applyProtection="1">
      <alignment/>
      <protection locked="0"/>
    </xf>
    <xf numFmtId="4" fontId="2" fillId="2" borderId="0" xfId="0" applyNumberFormat="1" applyFont="1" applyFill="1" applyAlignment="1" applyProtection="1">
      <alignment/>
      <protection locked="0"/>
    </xf>
    <xf numFmtId="171" fontId="11" fillId="2" borderId="3" xfId="0" applyNumberFormat="1" applyFont="1" applyFill="1" applyBorder="1" applyAlignment="1" applyProtection="1">
      <alignment/>
      <protection locked="0"/>
    </xf>
    <xf numFmtId="171" fontId="11" fillId="2" borderId="4" xfId="0" applyNumberFormat="1" applyFont="1" applyFill="1" applyBorder="1" applyAlignment="1" applyProtection="1">
      <alignment/>
      <protection locked="0"/>
    </xf>
    <xf numFmtId="171" fontId="11" fillId="2" borderId="0" xfId="0" applyNumberFormat="1" applyFont="1" applyFill="1" applyAlignment="1" applyProtection="1">
      <alignment/>
      <protection locked="0"/>
    </xf>
    <xf numFmtId="1" fontId="2" fillId="2" borderId="3" xfId="0" applyNumberFormat="1" applyFont="1" applyFill="1" applyBorder="1" applyAlignment="1" applyProtection="1">
      <alignment/>
      <protection locked="0"/>
    </xf>
    <xf numFmtId="1" fontId="2" fillId="2" borderId="4" xfId="0" applyNumberFormat="1" applyFont="1" applyFill="1" applyBorder="1" applyAlignment="1" applyProtection="1">
      <alignment/>
      <protection locked="0"/>
    </xf>
    <xf numFmtId="1" fontId="2" fillId="2" borderId="0" xfId="0" applyNumberFormat="1" applyFont="1" applyFill="1" applyBorder="1" applyAlignment="1" applyProtection="1">
      <alignment/>
      <protection locked="0"/>
    </xf>
    <xf numFmtId="3" fontId="2" fillId="2" borderId="0" xfId="0" applyNumberFormat="1" applyFont="1" applyFill="1" applyBorder="1" applyAlignment="1" applyProtection="1">
      <alignment/>
      <protection locked="0"/>
    </xf>
    <xf numFmtId="0" fontId="1" fillId="0" borderId="0" xfId="0" applyFont="1" applyFill="1" applyAlignment="1" applyProtection="1">
      <alignment/>
      <protection locked="0"/>
    </xf>
    <xf numFmtId="0" fontId="3" fillId="0" borderId="0" xfId="0" applyFont="1" applyAlignment="1" applyProtection="1">
      <alignment/>
      <protection locked="0"/>
    </xf>
    <xf numFmtId="3" fontId="11" fillId="2" borderId="3" xfId="0" applyNumberFormat="1" applyFont="1" applyFill="1" applyBorder="1" applyAlignment="1" applyProtection="1">
      <alignment/>
      <protection locked="0"/>
    </xf>
    <xf numFmtId="3" fontId="11" fillId="2" borderId="4" xfId="0" applyNumberFormat="1" applyFont="1" applyFill="1" applyBorder="1" applyAlignment="1" applyProtection="1">
      <alignment/>
      <protection locked="0"/>
    </xf>
    <xf numFmtId="3" fontId="11" fillId="2" borderId="0" xfId="0" applyNumberFormat="1" applyFont="1" applyFill="1" applyAlignment="1" applyProtection="1">
      <alignment/>
      <protection locked="0"/>
    </xf>
    <xf numFmtId="3" fontId="3" fillId="0" borderId="4" xfId="0" applyNumberFormat="1" applyFont="1" applyFill="1" applyBorder="1" applyAlignment="1" applyProtection="1">
      <alignment/>
      <protection locked="0"/>
    </xf>
    <xf numFmtId="3" fontId="3" fillId="0" borderId="0" xfId="0" applyNumberFormat="1" applyFont="1" applyFill="1" applyAlignment="1" applyProtection="1">
      <alignment/>
      <protection locked="0"/>
    </xf>
    <xf numFmtId="3" fontId="11" fillId="2" borderId="0" xfId="0" applyNumberFormat="1" applyFont="1" applyFill="1" applyBorder="1" applyAlignment="1" applyProtection="1">
      <alignment/>
      <protection locked="0"/>
    </xf>
    <xf numFmtId="2" fontId="2" fillId="2" borderId="0" xfId="0" applyNumberFormat="1" applyFont="1" applyFill="1" applyAlignment="1" applyProtection="1">
      <alignment/>
      <protection locked="0"/>
    </xf>
    <xf numFmtId="165" fontId="11" fillId="2" borderId="3" xfId="0" applyNumberFormat="1" applyFont="1" applyFill="1" applyBorder="1" applyAlignment="1" applyProtection="1">
      <alignment/>
      <protection locked="0"/>
    </xf>
    <xf numFmtId="165" fontId="11" fillId="2" borderId="4" xfId="0" applyNumberFormat="1" applyFont="1" applyFill="1" applyBorder="1" applyAlignment="1" applyProtection="1">
      <alignment/>
      <protection locked="0"/>
    </xf>
    <xf numFmtId="165" fontId="11" fillId="2" borderId="0" xfId="0" applyNumberFormat="1" applyFont="1" applyFill="1" applyAlignment="1" applyProtection="1">
      <alignment/>
      <protection locked="0"/>
    </xf>
    <xf numFmtId="0" fontId="2" fillId="0" borderId="0" xfId="0" applyFont="1" applyAlignment="1" applyProtection="1">
      <alignment horizontal="left"/>
      <protection locked="0"/>
    </xf>
    <xf numFmtId="0" fontId="2" fillId="0" borderId="0" xfId="0" applyFont="1" applyFill="1" applyAlignment="1" applyProtection="1">
      <alignment horizontal="left"/>
      <protection locked="0"/>
    </xf>
    <xf numFmtId="9" fontId="2" fillId="2" borderId="3" xfId="0" applyNumberFormat="1" applyFont="1" applyFill="1" applyBorder="1" applyAlignment="1" applyProtection="1">
      <alignment/>
      <protection locked="0"/>
    </xf>
    <xf numFmtId="9" fontId="2" fillId="2" borderId="4" xfId="0" applyNumberFormat="1" applyFont="1" applyFill="1" applyBorder="1" applyAlignment="1" applyProtection="1">
      <alignment/>
      <protection locked="0"/>
    </xf>
    <xf numFmtId="9" fontId="2" fillId="2" borderId="0" xfId="0" applyNumberFormat="1" applyFont="1" applyFill="1" applyAlignment="1" applyProtection="1">
      <alignment/>
      <protection locked="0"/>
    </xf>
    <xf numFmtId="0" fontId="5" fillId="0" borderId="0" xfId="0" applyFont="1" applyFill="1" applyAlignment="1" applyProtection="1">
      <alignment horizontal="center"/>
      <protection locked="0"/>
    </xf>
    <xf numFmtId="3" fontId="2" fillId="0" borderId="4" xfId="0" applyNumberFormat="1" applyFont="1" applyBorder="1" applyAlignment="1" applyProtection="1">
      <alignment/>
      <protection locked="0"/>
    </xf>
    <xf numFmtId="3" fontId="2" fillId="0" borderId="0" xfId="0" applyNumberFormat="1" applyFont="1" applyBorder="1" applyAlignment="1" applyProtection="1">
      <alignment/>
      <protection locked="0"/>
    </xf>
    <xf numFmtId="0" fontId="1" fillId="0" borderId="0" xfId="0" applyFont="1" applyAlignment="1" applyProtection="1">
      <alignment/>
      <protection locked="0"/>
    </xf>
    <xf numFmtId="0" fontId="2" fillId="0" borderId="7" xfId="0" applyFont="1" applyBorder="1" applyAlignment="1" applyProtection="1">
      <alignment/>
      <protection locked="0"/>
    </xf>
    <xf numFmtId="0" fontId="3" fillId="0" borderId="8" xfId="0" applyFont="1" applyBorder="1" applyAlignment="1" applyProtection="1">
      <alignment/>
      <protection locked="0"/>
    </xf>
    <xf numFmtId="0" fontId="3" fillId="0" borderId="7" xfId="0" applyFont="1" applyBorder="1" applyAlignment="1" applyProtection="1">
      <alignment/>
      <protection locked="0"/>
    </xf>
    <xf numFmtId="0" fontId="2" fillId="0" borderId="4" xfId="0" applyFont="1" applyBorder="1" applyAlignment="1" applyProtection="1">
      <alignment horizontal="center"/>
      <protection locked="0"/>
    </xf>
    <xf numFmtId="0" fontId="3" fillId="0" borderId="5" xfId="0" applyFont="1" applyBorder="1" applyAlignment="1" applyProtection="1">
      <alignment/>
      <protection locked="0"/>
    </xf>
    <xf numFmtId="0" fontId="2" fillId="0" borderId="6" xfId="0" applyFont="1" applyBorder="1" applyAlignment="1" applyProtection="1">
      <alignment horizontal="center"/>
      <protection locked="0"/>
    </xf>
    <xf numFmtId="10" fontId="11" fillId="2" borderId="0" xfId="0" applyNumberFormat="1" applyFont="1" applyFill="1" applyAlignment="1" applyProtection="1">
      <alignment/>
      <protection locked="0"/>
    </xf>
    <xf numFmtId="10" fontId="11" fillId="2" borderId="4" xfId="0" applyNumberFormat="1" applyFont="1" applyFill="1" applyBorder="1" applyAlignment="1" applyProtection="1">
      <alignment/>
      <protection locked="0"/>
    </xf>
    <xf numFmtId="167" fontId="11" fillId="2" borderId="0" xfId="0" applyNumberFormat="1" applyFont="1" applyFill="1" applyAlignment="1" applyProtection="1">
      <alignment/>
      <protection locked="0"/>
    </xf>
    <xf numFmtId="167" fontId="11" fillId="2" borderId="4" xfId="0" applyNumberFormat="1" applyFont="1" applyFill="1" applyBorder="1" applyAlignment="1" applyProtection="1">
      <alignment/>
      <protection locked="0"/>
    </xf>
    <xf numFmtId="2" fontId="11" fillId="2" borderId="0" xfId="0" applyNumberFormat="1" applyFont="1" applyFill="1" applyAlignment="1" applyProtection="1">
      <alignment/>
      <protection locked="0"/>
    </xf>
    <xf numFmtId="2" fontId="11" fillId="2" borderId="4" xfId="0" applyNumberFormat="1" applyFont="1" applyFill="1" applyBorder="1" applyAlignment="1" applyProtection="1">
      <alignment/>
      <protection locked="0"/>
    </xf>
    <xf numFmtId="37" fontId="2" fillId="2" borderId="0" xfId="0" applyNumberFormat="1" applyFont="1" applyFill="1" applyAlignment="1" applyProtection="1">
      <alignment/>
      <protection locked="0"/>
    </xf>
    <xf numFmtId="37" fontId="2" fillId="2" borderId="4" xfId="0" applyNumberFormat="1" applyFont="1" applyFill="1" applyBorder="1" applyAlignment="1" applyProtection="1">
      <alignment/>
      <protection locked="0"/>
    </xf>
    <xf numFmtId="0" fontId="2" fillId="0" borderId="0" xfId="0" applyFont="1" applyAlignment="1" applyProtection="1">
      <alignment horizontal="right"/>
      <protection locked="0"/>
    </xf>
    <xf numFmtId="3" fontId="11" fillId="2" borderId="0" xfId="17" applyNumberFormat="1" applyFont="1" applyFill="1" applyBorder="1" applyAlignment="1" applyProtection="1">
      <alignment/>
      <protection locked="0"/>
    </xf>
    <xf numFmtId="3" fontId="11" fillId="2" borderId="3" xfId="17" applyNumberFormat="1" applyFont="1" applyFill="1" applyBorder="1" applyAlignment="1" applyProtection="1">
      <alignment/>
      <protection locked="0"/>
    </xf>
    <xf numFmtId="9" fontId="2" fillId="2" borderId="3" xfId="17" applyNumberFormat="1" applyFont="1" applyFill="1" applyBorder="1" applyAlignment="1" applyProtection="1">
      <alignment/>
      <protection locked="0"/>
    </xf>
    <xf numFmtId="9" fontId="2" fillId="2" borderId="4" xfId="17" applyNumberFormat="1" applyFont="1" applyFill="1" applyBorder="1" applyAlignment="1" applyProtection="1">
      <alignment/>
      <protection locked="0"/>
    </xf>
    <xf numFmtId="9" fontId="2" fillId="2" borderId="0" xfId="17" applyNumberFormat="1" applyFont="1" applyFill="1" applyBorder="1" applyAlignment="1" applyProtection="1">
      <alignment/>
      <protection locked="0"/>
    </xf>
    <xf numFmtId="0" fontId="3" fillId="0" borderId="0" xfId="0" applyFont="1" applyFill="1" applyBorder="1" applyAlignment="1" applyProtection="1">
      <alignment/>
      <protection locked="0"/>
    </xf>
    <xf numFmtId="3" fontId="2" fillId="0" borderId="3" xfId="0" applyNumberFormat="1" applyFont="1" applyFill="1" applyBorder="1" applyAlignment="1" applyProtection="1">
      <alignment/>
      <protection locked="0"/>
    </xf>
    <xf numFmtId="3" fontId="2" fillId="0" borderId="4" xfId="0" applyNumberFormat="1" applyFont="1" applyFill="1" applyBorder="1" applyAlignment="1" applyProtection="1">
      <alignment/>
      <protection locked="0"/>
    </xf>
    <xf numFmtId="3" fontId="2" fillId="0" borderId="0" xfId="0" applyNumberFormat="1" applyFont="1" applyFill="1" applyAlignment="1" applyProtection="1">
      <alignment/>
      <protection locked="0"/>
    </xf>
    <xf numFmtId="0" fontId="3" fillId="0" borderId="0" xfId="0" applyFont="1" applyAlignment="1" applyProtection="1">
      <alignment/>
      <protection locked="0"/>
    </xf>
    <xf numFmtId="0" fontId="2" fillId="0" borderId="3" xfId="0" applyFont="1" applyFill="1" applyBorder="1" applyAlignment="1" applyProtection="1">
      <alignment/>
      <protection locked="0"/>
    </xf>
    <xf numFmtId="0" fontId="2" fillId="0" borderId="4" xfId="0" applyFont="1" applyFill="1" applyBorder="1" applyAlignment="1" applyProtection="1">
      <alignment/>
      <protection locked="0"/>
    </xf>
    <xf numFmtId="0" fontId="2" fillId="0" borderId="0" xfId="0" applyFont="1" applyFill="1" applyAlignment="1" applyProtection="1">
      <alignment/>
      <protection locked="0"/>
    </xf>
    <xf numFmtId="3" fontId="3" fillId="0" borderId="0" xfId="0" applyNumberFormat="1" applyFont="1" applyAlignment="1" applyProtection="1">
      <alignment/>
      <protection locked="0"/>
    </xf>
    <xf numFmtId="3" fontId="3" fillId="0" borderId="4" xfId="0" applyNumberFormat="1" applyFont="1" applyBorder="1" applyAlignment="1" applyProtection="1">
      <alignment/>
      <protection locked="0"/>
    </xf>
    <xf numFmtId="0" fontId="2" fillId="0" borderId="4" xfId="0" applyFont="1" applyBorder="1" applyAlignment="1" applyProtection="1">
      <alignment/>
      <protection locked="0"/>
    </xf>
    <xf numFmtId="37" fontId="3" fillId="0" borderId="4" xfId="0" applyNumberFormat="1" applyFont="1" applyBorder="1" applyAlignment="1" applyProtection="1">
      <alignment/>
      <protection locked="0"/>
    </xf>
    <xf numFmtId="37" fontId="3" fillId="0" borderId="0" xfId="0" applyNumberFormat="1" applyFont="1" applyAlignment="1" applyProtection="1">
      <alignment/>
      <protection locked="0"/>
    </xf>
    <xf numFmtId="39" fontId="2" fillId="2" borderId="0" xfId="0" applyNumberFormat="1" applyFont="1" applyFill="1" applyAlignment="1" applyProtection="1">
      <alignment/>
      <protection locked="0"/>
    </xf>
    <xf numFmtId="39" fontId="2" fillId="2" borderId="4" xfId="0" applyNumberFormat="1" applyFont="1" applyFill="1" applyBorder="1" applyAlignment="1" applyProtection="1">
      <alignment/>
      <protection locked="0"/>
    </xf>
    <xf numFmtId="39" fontId="2" fillId="0" borderId="0" xfId="0" applyNumberFormat="1" applyFont="1" applyFill="1" applyAlignment="1" applyProtection="1">
      <alignment/>
      <protection locked="0"/>
    </xf>
    <xf numFmtId="39" fontId="2" fillId="0" borderId="4" xfId="0" applyNumberFormat="1" applyFont="1" applyFill="1" applyBorder="1" applyAlignment="1" applyProtection="1">
      <alignment/>
      <protection locked="0"/>
    </xf>
    <xf numFmtId="10" fontId="2" fillId="2" borderId="0" xfId="0" applyNumberFormat="1" applyFont="1" applyFill="1" applyAlignment="1" applyProtection="1" quotePrefix="1">
      <alignment horizontal="right"/>
      <protection locked="0"/>
    </xf>
    <xf numFmtId="10" fontId="2" fillId="2" borderId="4" xfId="0" applyNumberFormat="1" applyFont="1" applyFill="1" applyBorder="1" applyAlignment="1" applyProtection="1" quotePrefix="1">
      <alignment horizontal="right"/>
      <protection locked="0"/>
    </xf>
    <xf numFmtId="10" fontId="2" fillId="0" borderId="0" xfId="0" applyNumberFormat="1" applyFont="1" applyFill="1" applyAlignment="1" applyProtection="1" quotePrefix="1">
      <alignment/>
      <protection locked="0"/>
    </xf>
    <xf numFmtId="10" fontId="2" fillId="0" borderId="4" xfId="0" applyNumberFormat="1" applyFont="1" applyFill="1" applyBorder="1" applyAlignment="1" applyProtection="1" quotePrefix="1">
      <alignment/>
      <protection locked="0"/>
    </xf>
    <xf numFmtId="2" fontId="2" fillId="2" borderId="4" xfId="0" applyNumberFormat="1" applyFont="1" applyFill="1" applyBorder="1" applyAlignment="1" applyProtection="1">
      <alignment/>
      <protection locked="0"/>
    </xf>
    <xf numFmtId="0" fontId="5" fillId="0" borderId="0" xfId="0" applyFont="1" applyAlignment="1" applyProtection="1">
      <alignment/>
      <protection hidden="1"/>
    </xf>
    <xf numFmtId="0" fontId="12" fillId="0" borderId="0" xfId="0" applyFont="1" applyAlignment="1" applyProtection="1">
      <alignment/>
      <protection hidden="1"/>
    </xf>
    <xf numFmtId="3" fontId="12" fillId="0" borderId="0" xfId="0" applyNumberFormat="1" applyFont="1" applyAlignment="1" applyProtection="1">
      <alignment/>
      <protection hidden="1"/>
    </xf>
    <xf numFmtId="181" fontId="12" fillId="0" borderId="0" xfId="0" applyNumberFormat="1" applyFont="1" applyAlignment="1" applyProtection="1">
      <alignment/>
      <protection hidden="1"/>
    </xf>
    <xf numFmtId="0" fontId="2" fillId="0" borderId="8" xfId="0" applyFont="1" applyBorder="1" applyAlignment="1" applyProtection="1">
      <alignment/>
      <protection locked="0"/>
    </xf>
    <xf numFmtId="0" fontId="1" fillId="3" borderId="0" xfId="0" applyFont="1" applyFill="1" applyAlignment="1" applyProtection="1">
      <alignment/>
      <protection locked="0"/>
    </xf>
    <xf numFmtId="0" fontId="2" fillId="2" borderId="0" xfId="0" applyFont="1" applyFill="1" applyBorder="1" applyAlignment="1" applyProtection="1">
      <alignment/>
      <protection locked="0"/>
    </xf>
    <xf numFmtId="0" fontId="2" fillId="2" borderId="5" xfId="0" applyFont="1" applyFill="1" applyBorder="1" applyAlignment="1" applyProtection="1">
      <alignment/>
      <protection locked="0"/>
    </xf>
    <xf numFmtId="0" fontId="2" fillId="3" borderId="0" xfId="0" applyFont="1" applyFill="1" applyAlignment="1" applyProtection="1">
      <alignment/>
      <protection locked="0"/>
    </xf>
    <xf numFmtId="0" fontId="2" fillId="3" borderId="0" xfId="0" applyFont="1" applyFill="1" applyBorder="1" applyAlignment="1">
      <alignment horizontal="left"/>
    </xf>
    <xf numFmtId="0" fontId="12" fillId="0" borderId="0" xfId="0" applyFont="1" applyBorder="1" applyAlignment="1" applyProtection="1">
      <alignment/>
      <protection hidden="1"/>
    </xf>
    <xf numFmtId="3" fontId="12" fillId="0" borderId="0" xfId="0" applyNumberFormat="1" applyFont="1" applyBorder="1" applyAlignment="1" applyProtection="1">
      <alignment/>
      <protection hidden="1"/>
    </xf>
    <xf numFmtId="181" fontId="12" fillId="0" borderId="0" xfId="0" applyNumberFormat="1" applyFont="1" applyBorder="1" applyAlignment="1" applyProtection="1">
      <alignment/>
      <protection hidden="1"/>
    </xf>
    <xf numFmtId="0" fontId="3" fillId="0" borderId="0"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5" xfId="0" applyFont="1" applyFill="1" applyBorder="1" applyAlignment="1" applyProtection="1">
      <alignment horizontal="center"/>
      <protection locked="0"/>
    </xf>
    <xf numFmtId="0" fontId="1" fillId="0" borderId="3" xfId="0" applyFont="1" applyBorder="1" applyAlignment="1" applyProtection="1">
      <alignment/>
      <protection locked="0"/>
    </xf>
    <xf numFmtId="165" fontId="2" fillId="2" borderId="3" xfId="0" applyNumberFormat="1" applyFont="1" applyFill="1" applyBorder="1" applyAlignment="1" applyProtection="1">
      <alignment/>
      <protection locked="0"/>
    </xf>
    <xf numFmtId="165" fontId="2" fillId="2" borderId="4" xfId="0" applyNumberFormat="1" applyFont="1" applyFill="1" applyBorder="1" applyAlignment="1" applyProtection="1">
      <alignment/>
      <protection locked="0"/>
    </xf>
    <xf numFmtId="165" fontId="2" fillId="2" borderId="0" xfId="0" applyNumberFormat="1" applyFont="1" applyFill="1" applyAlignment="1" applyProtection="1">
      <alignment/>
      <protection locked="0"/>
    </xf>
    <xf numFmtId="37" fontId="2" fillId="2" borderId="3" xfId="0" applyNumberFormat="1" applyFont="1" applyFill="1" applyBorder="1" applyAlignment="1" applyProtection="1">
      <alignment/>
      <protection locked="0"/>
    </xf>
    <xf numFmtId="0" fontId="5" fillId="4" borderId="0" xfId="0" applyFont="1" applyFill="1" applyAlignment="1" applyProtection="1">
      <alignment horizontal="center"/>
      <protection locked="0"/>
    </xf>
    <xf numFmtId="0" fontId="1" fillId="5" borderId="1" xfId="0" applyFont="1" applyFill="1" applyBorder="1" applyAlignment="1" applyProtection="1">
      <alignment/>
      <protection locked="0"/>
    </xf>
    <xf numFmtId="0" fontId="1" fillId="5" borderId="0" xfId="0" applyFont="1" applyFill="1" applyBorder="1" applyAlignment="1" applyProtection="1">
      <alignment/>
      <protection locked="0"/>
    </xf>
    <xf numFmtId="0" fontId="5" fillId="5" borderId="0" xfId="0" applyFont="1" applyFill="1" applyAlignment="1" applyProtection="1">
      <alignment horizontal="center"/>
      <protection locked="0"/>
    </xf>
    <xf numFmtId="0" fontId="5" fillId="6" borderId="0" xfId="0" applyFont="1" applyFill="1" applyAlignment="1" applyProtection="1">
      <alignment horizontal="center"/>
      <protection locked="0"/>
    </xf>
    <xf numFmtId="0" fontId="3" fillId="6" borderId="0" xfId="0" applyFont="1" applyFill="1" applyAlignment="1" applyProtection="1">
      <alignment/>
      <protection locked="0"/>
    </xf>
    <xf numFmtId="0" fontId="2" fillId="6" borderId="0" xfId="0" applyFont="1" applyFill="1" applyAlignment="1" applyProtection="1">
      <alignment/>
      <protection locked="0"/>
    </xf>
    <xf numFmtId="0" fontId="2" fillId="6" borderId="0" xfId="0" applyFont="1" applyFill="1" applyAlignment="1" applyProtection="1">
      <alignment horizontal="right"/>
      <protection locked="0"/>
    </xf>
    <xf numFmtId="0" fontId="2" fillId="6" borderId="4" xfId="0" applyFont="1" applyFill="1" applyBorder="1" applyAlignment="1" applyProtection="1">
      <alignment/>
      <protection locked="0"/>
    </xf>
    <xf numFmtId="0" fontId="3" fillId="6" borderId="0" xfId="0" applyFont="1" applyFill="1" applyAlignment="1" applyProtection="1">
      <alignment/>
      <protection locked="0"/>
    </xf>
    <xf numFmtId="0" fontId="3" fillId="6" borderId="4" xfId="0" applyFont="1" applyFill="1" applyBorder="1" applyAlignment="1" applyProtection="1">
      <alignment/>
      <protection locked="0"/>
    </xf>
    <xf numFmtId="0" fontId="1" fillId="0" borderId="0" xfId="0" applyFont="1" applyBorder="1" applyAlignment="1" applyProtection="1">
      <alignment/>
      <protection locked="0"/>
    </xf>
    <xf numFmtId="0" fontId="2" fillId="3" borderId="11" xfId="0" applyFont="1" applyFill="1" applyBorder="1" applyAlignment="1" applyProtection="1">
      <alignment/>
      <protection locked="0"/>
    </xf>
    <xf numFmtId="0" fontId="2" fillId="3" borderId="12" xfId="0" applyFont="1" applyFill="1" applyBorder="1" applyAlignment="1" applyProtection="1">
      <alignment/>
      <protection locked="0"/>
    </xf>
    <xf numFmtId="0" fontId="1" fillId="2" borderId="13" xfId="0" applyFont="1" applyFill="1" applyBorder="1" applyAlignment="1" applyProtection="1">
      <alignment/>
      <protection locked="0"/>
    </xf>
    <xf numFmtId="0" fontId="2" fillId="2" borderId="14" xfId="0" applyFont="1" applyFill="1" applyBorder="1" applyAlignment="1" applyProtection="1">
      <alignment/>
      <protection locked="0"/>
    </xf>
    <xf numFmtId="0" fontId="1" fillId="2" borderId="15" xfId="0" applyFont="1" applyFill="1" applyBorder="1" applyAlignment="1" applyProtection="1">
      <alignment/>
      <protection locked="0"/>
    </xf>
    <xf numFmtId="0" fontId="2" fillId="2" borderId="16" xfId="0" applyFont="1" applyFill="1" applyBorder="1" applyAlignment="1" applyProtection="1">
      <alignment/>
      <protection locked="0"/>
    </xf>
    <xf numFmtId="0" fontId="14" fillId="3" borderId="0" xfId="0" applyFont="1" applyFill="1" applyAlignment="1">
      <alignment horizontal="center"/>
    </xf>
    <xf numFmtId="0" fontId="8" fillId="0" borderId="0" xfId="0" applyFont="1" applyBorder="1" applyAlignment="1" applyProtection="1">
      <alignment/>
      <protection locked="0"/>
    </xf>
    <xf numFmtId="3" fontId="8" fillId="0" borderId="0" xfId="0" applyNumberFormat="1" applyFont="1" applyAlignment="1" applyProtection="1">
      <alignment/>
      <protection locked="0"/>
    </xf>
    <xf numFmtId="3" fontId="8" fillId="0" borderId="0" xfId="0" applyNumberFormat="1" applyFont="1" applyBorder="1" applyAlignment="1" applyProtection="1">
      <alignment/>
      <protection locked="0"/>
    </xf>
    <xf numFmtId="0" fontId="1" fillId="6" borderId="0" xfId="0" applyFont="1" applyFill="1" applyAlignment="1" applyProtection="1">
      <alignment/>
      <protection locked="0"/>
    </xf>
    <xf numFmtId="0" fontId="2" fillId="6" borderId="0" xfId="0" applyFont="1" applyFill="1" applyBorder="1" applyAlignment="1" applyProtection="1">
      <alignment/>
      <protection locked="0"/>
    </xf>
    <xf numFmtId="0" fontId="15" fillId="3" borderId="17" xfId="0" applyFont="1" applyFill="1" applyBorder="1" applyAlignment="1" applyProtection="1">
      <alignment/>
      <protection locked="0"/>
    </xf>
    <xf numFmtId="0" fontId="16" fillId="0" borderId="0" xfId="20" applyFont="1" applyBorder="1" applyAlignment="1" applyProtection="1">
      <alignment horizontal="right"/>
      <protection locked="0"/>
    </xf>
    <xf numFmtId="0" fontId="2" fillId="0" borderId="8" xfId="0" applyFont="1" applyBorder="1" applyAlignment="1" applyProtection="1">
      <alignment horizontal="righ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iry.ifas.ufl.edu/to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33"/>
  <sheetViews>
    <sheetView showGridLines="0" tabSelected="1" workbookViewId="0" topLeftCell="A1">
      <pane ySplit="8" topLeftCell="BM9" activePane="bottomLeft" state="frozen"/>
      <selection pane="topLeft" activeCell="A1" sqref="A1"/>
      <selection pane="bottomLeft" activeCell="N2" sqref="N2"/>
    </sheetView>
  </sheetViews>
  <sheetFormatPr defaultColWidth="9.140625" defaultRowHeight="12.75"/>
  <cols>
    <col min="1" max="1" width="2.421875" style="89" customWidth="1"/>
    <col min="2" max="2" width="5.8515625" style="6" customWidth="1"/>
    <col min="3" max="3" width="9.140625" style="6" customWidth="1"/>
    <col min="4" max="4" width="11.8515625" style="6" customWidth="1"/>
    <col min="5" max="5" width="2.8515625" style="6" customWidth="1"/>
    <col min="6" max="6" width="5.28125" style="6" customWidth="1"/>
    <col min="7" max="7" width="12.7109375" style="6" customWidth="1"/>
    <col min="8" max="8" width="12.7109375" style="120" customWidth="1"/>
    <col min="9" max="12" width="12.7109375" style="6" customWidth="1"/>
    <col min="13" max="13" width="2.7109375" style="5" customWidth="1"/>
    <col min="14" max="16384" width="9.140625" style="6" customWidth="1"/>
  </cols>
  <sheetData>
    <row r="1" spans="1:13" ht="16.5" customHeight="1">
      <c r="A1" s="137"/>
      <c r="B1" s="140"/>
      <c r="C1" s="140"/>
      <c r="D1" s="140"/>
      <c r="E1" s="140"/>
      <c r="F1" s="140"/>
      <c r="G1" s="140"/>
      <c r="H1" s="174" t="s">
        <v>110</v>
      </c>
      <c r="I1" s="140"/>
      <c r="J1" s="140"/>
      <c r="K1" s="140"/>
      <c r="L1" s="140"/>
      <c r="M1" s="47"/>
    </row>
    <row r="2" spans="1:13" ht="15" customHeight="1">
      <c r="A2" s="137"/>
      <c r="B2" s="140" t="s">
        <v>80</v>
      </c>
      <c r="C2" s="140"/>
      <c r="D2" s="140"/>
      <c r="E2" s="140"/>
      <c r="F2" s="140"/>
      <c r="G2" s="140"/>
      <c r="H2" s="140" t="s">
        <v>95</v>
      </c>
      <c r="I2" s="140"/>
      <c r="J2" s="140"/>
      <c r="K2" s="140"/>
      <c r="L2" s="140"/>
      <c r="M2" s="47"/>
    </row>
    <row r="3" spans="1:13" ht="15.75" customHeight="1">
      <c r="A3" s="137"/>
      <c r="B3" s="141" t="s">
        <v>81</v>
      </c>
      <c r="C3" s="140"/>
      <c r="D3" s="140"/>
      <c r="E3" s="140"/>
      <c r="F3" s="140"/>
      <c r="G3" s="140"/>
      <c r="H3" s="141" t="s">
        <v>82</v>
      </c>
      <c r="I3" s="140"/>
      <c r="J3" s="140"/>
      <c r="K3" s="140"/>
      <c r="L3" s="140"/>
      <c r="M3" s="47"/>
    </row>
    <row r="4" spans="2:13" ht="11.25" customHeight="1">
      <c r="B4" s="167" t="s">
        <v>87</v>
      </c>
      <c r="H4" s="8"/>
      <c r="I4" s="8"/>
      <c r="J4" s="8"/>
      <c r="K4" s="8"/>
      <c r="L4" s="181" t="s">
        <v>109</v>
      </c>
      <c r="M4" s="8"/>
    </row>
    <row r="5" spans="2:13" ht="11.25" customHeight="1" thickBot="1">
      <c r="B5" s="167"/>
      <c r="H5" s="136"/>
      <c r="I5" s="136"/>
      <c r="J5" s="136"/>
      <c r="K5" s="136"/>
      <c r="L5" s="182" t="s">
        <v>111</v>
      </c>
      <c r="M5" s="8"/>
    </row>
    <row r="6" spans="1:12" ht="12" customHeight="1">
      <c r="A6" s="1"/>
      <c r="B6" s="180" t="s">
        <v>112</v>
      </c>
      <c r="C6" s="168"/>
      <c r="D6" s="169"/>
      <c r="E6" s="2"/>
      <c r="F6" s="3"/>
      <c r="G6" s="4" t="s">
        <v>85</v>
      </c>
      <c r="H6" s="11" t="s">
        <v>85</v>
      </c>
      <c r="I6" s="12" t="s">
        <v>86</v>
      </c>
      <c r="J6" s="12" t="s">
        <v>86</v>
      </c>
      <c r="K6" s="12" t="s">
        <v>86</v>
      </c>
      <c r="L6" s="12" t="s">
        <v>86</v>
      </c>
    </row>
    <row r="7" spans="1:12" ht="12">
      <c r="A7" s="7"/>
      <c r="B7" s="170" t="s">
        <v>83</v>
      </c>
      <c r="C7" s="138"/>
      <c r="D7" s="171"/>
      <c r="E7" s="8"/>
      <c r="F7" s="9"/>
      <c r="G7" s="10" t="s">
        <v>96</v>
      </c>
      <c r="H7" s="11" t="s">
        <v>98</v>
      </c>
      <c r="I7" s="12" t="s">
        <v>102</v>
      </c>
      <c r="J7" s="12" t="s">
        <v>102</v>
      </c>
      <c r="K7" s="12" t="s">
        <v>102</v>
      </c>
      <c r="L7" s="12" t="s">
        <v>102</v>
      </c>
    </row>
    <row r="8" spans="1:13" s="8" customFormat="1" ht="12.75" thickBot="1">
      <c r="A8" s="7"/>
      <c r="B8" s="172" t="s">
        <v>84</v>
      </c>
      <c r="C8" s="139"/>
      <c r="D8" s="173"/>
      <c r="E8" s="13"/>
      <c r="F8" s="14"/>
      <c r="G8" s="15" t="s">
        <v>97</v>
      </c>
      <c r="H8" s="16" t="s">
        <v>97</v>
      </c>
      <c r="I8" s="17" t="s">
        <v>97</v>
      </c>
      <c r="J8" s="17" t="s">
        <v>97</v>
      </c>
      <c r="K8" s="17" t="s">
        <v>97</v>
      </c>
      <c r="L8" s="17" t="s">
        <v>97</v>
      </c>
      <c r="M8" s="5"/>
    </row>
    <row r="9" spans="1:13" ht="12">
      <c r="A9" s="156"/>
      <c r="B9" s="18" t="s">
        <v>93</v>
      </c>
      <c r="C9" s="8"/>
      <c r="D9" s="8"/>
      <c r="E9" s="8"/>
      <c r="F9" s="9"/>
      <c r="G9" s="19"/>
      <c r="H9" s="20"/>
      <c r="I9" s="21"/>
      <c r="J9" s="21"/>
      <c r="K9" s="21"/>
      <c r="L9" s="21"/>
      <c r="M9" s="22" t="str">
        <f>B9</f>
        <v>Cows and Water</v>
      </c>
    </row>
    <row r="10" spans="1:13" ht="12">
      <c r="A10" s="156"/>
      <c r="B10" s="8" t="s">
        <v>0</v>
      </c>
      <c r="D10" s="23"/>
      <c r="E10" s="23"/>
      <c r="F10" s="9"/>
      <c r="G10" s="24">
        <v>700</v>
      </c>
      <c r="H10" s="25">
        <v>700</v>
      </c>
      <c r="I10" s="26">
        <v>0</v>
      </c>
      <c r="J10" s="26">
        <v>0</v>
      </c>
      <c r="K10" s="26">
        <v>0</v>
      </c>
      <c r="L10" s="26">
        <v>0</v>
      </c>
      <c r="M10" s="5" t="str">
        <f>B10</f>
        <v>Number of cows</v>
      </c>
    </row>
    <row r="11" spans="1:13" ht="12">
      <c r="A11" s="156"/>
      <c r="B11" s="6" t="s">
        <v>38</v>
      </c>
      <c r="F11" s="9" t="s">
        <v>11</v>
      </c>
      <c r="G11" s="27">
        <v>200</v>
      </c>
      <c r="H11" s="28">
        <v>200</v>
      </c>
      <c r="I11" s="29">
        <v>0</v>
      </c>
      <c r="J11" s="29">
        <v>0</v>
      </c>
      <c r="K11" s="29">
        <v>0</v>
      </c>
      <c r="L11" s="29">
        <v>0</v>
      </c>
      <c r="M11" s="5" t="str">
        <f>B11</f>
        <v>Waste water volume</v>
      </c>
    </row>
    <row r="12" spans="1:13" ht="12">
      <c r="A12" s="156"/>
      <c r="B12" s="8" t="s">
        <v>38</v>
      </c>
      <c r="D12" s="8"/>
      <c r="E12" s="8"/>
      <c r="F12" s="9" t="s">
        <v>37</v>
      </c>
      <c r="G12" s="30">
        <f aca="true" t="shared" si="0" ref="G12:L12">G10*G11</f>
        <v>140000</v>
      </c>
      <c r="H12" s="31">
        <f t="shared" si="0"/>
        <v>140000</v>
      </c>
      <c r="I12" s="32">
        <f t="shared" si="0"/>
        <v>0</v>
      </c>
      <c r="J12" s="32">
        <f t="shared" si="0"/>
        <v>0</v>
      </c>
      <c r="K12" s="32">
        <f t="shared" si="0"/>
        <v>0</v>
      </c>
      <c r="L12" s="32">
        <f t="shared" si="0"/>
        <v>0</v>
      </c>
      <c r="M12" s="5" t="str">
        <f>B12</f>
        <v>Waste water volume</v>
      </c>
    </row>
    <row r="13" spans="1:12" ht="12">
      <c r="A13" s="156"/>
      <c r="G13" s="33"/>
      <c r="H13" s="34"/>
      <c r="I13" s="35"/>
      <c r="J13" s="35"/>
      <c r="K13" s="35"/>
      <c r="L13" s="35"/>
    </row>
    <row r="14" spans="1:13" ht="12">
      <c r="A14" s="156"/>
      <c r="B14" s="36" t="s">
        <v>89</v>
      </c>
      <c r="F14" s="9"/>
      <c r="G14" s="37"/>
      <c r="H14" s="38"/>
      <c r="I14" s="39"/>
      <c r="J14" s="39"/>
      <c r="K14" s="39"/>
      <c r="L14" s="40"/>
      <c r="M14" s="22" t="str">
        <f>B14</f>
        <v>Methane and Energy Generation</v>
      </c>
    </row>
    <row r="15" spans="1:13" ht="12">
      <c r="A15" s="156"/>
      <c r="B15" s="41" t="s">
        <v>61</v>
      </c>
      <c r="F15" s="42" t="s">
        <v>62</v>
      </c>
      <c r="G15" s="43">
        <v>12</v>
      </c>
      <c r="H15" s="44">
        <v>12</v>
      </c>
      <c r="I15" s="45">
        <v>12</v>
      </c>
      <c r="J15" s="45">
        <v>12</v>
      </c>
      <c r="K15" s="45">
        <v>12</v>
      </c>
      <c r="L15" s="45">
        <v>12</v>
      </c>
      <c r="M15" s="46" t="str">
        <f>B15</f>
        <v>VS to digester</v>
      </c>
    </row>
    <row r="16" spans="1:13" ht="12">
      <c r="A16" s="156"/>
      <c r="B16" s="47" t="s">
        <v>61</v>
      </c>
      <c r="F16" s="42" t="s">
        <v>41</v>
      </c>
      <c r="G16" s="48">
        <f aca="true" t="shared" si="1" ref="G16:L16">G10*G15</f>
        <v>8400</v>
      </c>
      <c r="H16" s="49">
        <f t="shared" si="1"/>
        <v>8400</v>
      </c>
      <c r="I16" s="48">
        <f t="shared" si="1"/>
        <v>0</v>
      </c>
      <c r="J16" s="48">
        <f t="shared" si="1"/>
        <v>0</v>
      </c>
      <c r="K16" s="48">
        <f t="shared" si="1"/>
        <v>0</v>
      </c>
      <c r="L16" s="48">
        <f t="shared" si="1"/>
        <v>0</v>
      </c>
      <c r="M16" s="46" t="str">
        <f aca="true" t="shared" si="2" ref="M16:M32">B16</f>
        <v>VS to digester</v>
      </c>
    </row>
    <row r="17" spans="1:13" ht="12">
      <c r="A17" s="156"/>
      <c r="B17" s="6" t="s">
        <v>20</v>
      </c>
      <c r="F17" s="9" t="s">
        <v>48</v>
      </c>
      <c r="G17" s="51">
        <v>4</v>
      </c>
      <c r="H17" s="52">
        <v>4</v>
      </c>
      <c r="I17" s="53">
        <v>4</v>
      </c>
      <c r="J17" s="53">
        <v>4</v>
      </c>
      <c r="K17" s="53">
        <v>4</v>
      </c>
      <c r="L17" s="53">
        <v>4</v>
      </c>
      <c r="M17" s="46" t="str">
        <f t="shared" si="2"/>
        <v>Conversion factor VS to CH4</v>
      </c>
    </row>
    <row r="18" spans="1:13" ht="12">
      <c r="A18" s="156"/>
      <c r="B18" s="6" t="s">
        <v>40</v>
      </c>
      <c r="F18" s="9" t="s">
        <v>39</v>
      </c>
      <c r="G18" s="30">
        <f aca="true" t="shared" si="3" ref="G18:L18">G16*G17</f>
        <v>33600</v>
      </c>
      <c r="H18" s="31">
        <f t="shared" si="3"/>
        <v>33600</v>
      </c>
      <c r="I18" s="32">
        <f t="shared" si="3"/>
        <v>0</v>
      </c>
      <c r="J18" s="32">
        <f t="shared" si="3"/>
        <v>0</v>
      </c>
      <c r="K18" s="32">
        <f t="shared" si="3"/>
        <v>0</v>
      </c>
      <c r="L18" s="32">
        <f t="shared" si="3"/>
        <v>0</v>
      </c>
      <c r="M18" s="46" t="str">
        <f t="shared" si="2"/>
        <v>CH4 methane yield </v>
      </c>
    </row>
    <row r="19" spans="1:13" ht="12">
      <c r="A19" s="156"/>
      <c r="B19" s="6" t="s">
        <v>40</v>
      </c>
      <c r="F19" s="9" t="s">
        <v>45</v>
      </c>
      <c r="G19" s="30">
        <f aca="true" t="shared" si="4" ref="G19:L19">G18/G10</f>
        <v>48</v>
      </c>
      <c r="H19" s="31">
        <f t="shared" si="4"/>
        <v>48</v>
      </c>
      <c r="I19" s="32" t="e">
        <f t="shared" si="4"/>
        <v>#DIV/0!</v>
      </c>
      <c r="J19" s="32" t="e">
        <f t="shared" si="4"/>
        <v>#DIV/0!</v>
      </c>
      <c r="K19" s="32" t="e">
        <f t="shared" si="4"/>
        <v>#DIV/0!</v>
      </c>
      <c r="L19" s="32" t="e">
        <f t="shared" si="4"/>
        <v>#DIV/0!</v>
      </c>
      <c r="M19" s="46" t="str">
        <f t="shared" si="2"/>
        <v>CH4 methane yield </v>
      </c>
    </row>
    <row r="20" spans="1:13" ht="12">
      <c r="A20" s="156"/>
      <c r="B20" s="6" t="s">
        <v>21</v>
      </c>
      <c r="F20" s="9" t="s">
        <v>12</v>
      </c>
      <c r="G20" s="27">
        <v>1000</v>
      </c>
      <c r="H20" s="28">
        <v>1000</v>
      </c>
      <c r="I20" s="29">
        <v>1000</v>
      </c>
      <c r="J20" s="29">
        <v>1000</v>
      </c>
      <c r="K20" s="29">
        <v>1000</v>
      </c>
      <c r="L20" s="29">
        <v>1000</v>
      </c>
      <c r="M20" s="46" t="str">
        <f t="shared" si="2"/>
        <v>Conversion factor LHV</v>
      </c>
    </row>
    <row r="21" spans="1:13" ht="12">
      <c r="A21" s="156"/>
      <c r="B21" s="6" t="s">
        <v>64</v>
      </c>
      <c r="F21" s="9" t="s">
        <v>16</v>
      </c>
      <c r="G21" s="30">
        <f aca="true" t="shared" si="5" ref="G21:L21">G20*G18</f>
        <v>33600000</v>
      </c>
      <c r="H21" s="31">
        <f t="shared" si="5"/>
        <v>33600000</v>
      </c>
      <c r="I21" s="32">
        <f t="shared" si="5"/>
        <v>0</v>
      </c>
      <c r="J21" s="32">
        <f t="shared" si="5"/>
        <v>0</v>
      </c>
      <c r="K21" s="32">
        <f t="shared" si="5"/>
        <v>0</v>
      </c>
      <c r="L21" s="32">
        <f t="shared" si="5"/>
        <v>0</v>
      </c>
      <c r="M21" s="46" t="str">
        <f t="shared" si="2"/>
        <v>LHV (Latent Heating Value)</v>
      </c>
    </row>
    <row r="22" spans="1:15" ht="12">
      <c r="A22" s="156"/>
      <c r="B22" s="6" t="s">
        <v>47</v>
      </c>
      <c r="F22" s="9" t="s">
        <v>13</v>
      </c>
      <c r="G22" s="27">
        <v>3412</v>
      </c>
      <c r="H22" s="28">
        <v>3412</v>
      </c>
      <c r="I22" s="29">
        <v>3412</v>
      </c>
      <c r="J22" s="29">
        <v>3412</v>
      </c>
      <c r="K22" s="29">
        <v>3412</v>
      </c>
      <c r="L22" s="29">
        <v>3412</v>
      </c>
      <c r="M22" s="46" t="str">
        <f t="shared" si="2"/>
        <v>Electrical value constant</v>
      </c>
      <c r="N22" s="54"/>
      <c r="O22" s="54"/>
    </row>
    <row r="23" spans="1:15" ht="12">
      <c r="A23" s="156"/>
      <c r="B23" s="54" t="s">
        <v>78</v>
      </c>
      <c r="C23" s="54"/>
      <c r="D23" s="54"/>
      <c r="F23" s="9" t="s">
        <v>1</v>
      </c>
      <c r="G23" s="55">
        <v>0.25</v>
      </c>
      <c r="H23" s="56">
        <v>0.25</v>
      </c>
      <c r="I23" s="57">
        <v>0.25</v>
      </c>
      <c r="J23" s="57">
        <v>0.25</v>
      </c>
      <c r="K23" s="57">
        <v>0.25</v>
      </c>
      <c r="L23" s="57">
        <v>0.25</v>
      </c>
      <c r="M23" s="46" t="str">
        <f t="shared" si="2"/>
        <v>LHV conversion efficiency</v>
      </c>
      <c r="N23" s="54"/>
      <c r="O23" s="54"/>
    </row>
    <row r="24" spans="1:13" s="54" customFormat="1" ht="12">
      <c r="A24" s="156"/>
      <c r="B24" s="54" t="s">
        <v>15</v>
      </c>
      <c r="F24" s="58" t="s">
        <v>17</v>
      </c>
      <c r="G24" s="30">
        <f aca="true" t="shared" si="6" ref="G24:L24">(G21*G23)/G22</f>
        <v>2461.89917936694</v>
      </c>
      <c r="H24" s="31">
        <f t="shared" si="6"/>
        <v>2461.89917936694</v>
      </c>
      <c r="I24" s="32">
        <f t="shared" si="6"/>
        <v>0</v>
      </c>
      <c r="J24" s="32">
        <f t="shared" si="6"/>
        <v>0</v>
      </c>
      <c r="K24" s="32">
        <f t="shared" si="6"/>
        <v>0</v>
      </c>
      <c r="L24" s="32">
        <f t="shared" si="6"/>
        <v>0</v>
      </c>
      <c r="M24" s="46" t="str">
        <f t="shared" si="2"/>
        <v>Electricity generated</v>
      </c>
    </row>
    <row r="25" spans="1:13" s="54" customFormat="1" ht="12">
      <c r="A25" s="156"/>
      <c r="B25" s="54" t="s">
        <v>15</v>
      </c>
      <c r="F25" s="58" t="s">
        <v>63</v>
      </c>
      <c r="G25" s="59">
        <f aca="true" t="shared" si="7" ref="G25:L25">G24/G10</f>
        <v>3.5169988276670576</v>
      </c>
      <c r="H25" s="60">
        <f t="shared" si="7"/>
        <v>3.5169988276670576</v>
      </c>
      <c r="I25" s="61" t="e">
        <f t="shared" si="7"/>
        <v>#DIV/0!</v>
      </c>
      <c r="J25" s="61" t="e">
        <f t="shared" si="7"/>
        <v>#DIV/0!</v>
      </c>
      <c r="K25" s="61" t="e">
        <f t="shared" si="7"/>
        <v>#DIV/0!</v>
      </c>
      <c r="L25" s="61" t="e">
        <f t="shared" si="7"/>
        <v>#DIV/0!</v>
      </c>
      <c r="M25" s="46" t="str">
        <f t="shared" si="2"/>
        <v>Electricity generated</v>
      </c>
    </row>
    <row r="26" spans="1:13" s="54" customFormat="1" ht="12">
      <c r="A26" s="156"/>
      <c r="F26" s="58"/>
      <c r="G26" s="59"/>
      <c r="H26" s="60"/>
      <c r="I26" s="61"/>
      <c r="J26" s="61"/>
      <c r="K26" s="61"/>
      <c r="L26" s="61"/>
      <c r="M26" s="46"/>
    </row>
    <row r="27" spans="1:13" s="54" customFormat="1" ht="12">
      <c r="A27" s="156"/>
      <c r="B27" s="35" t="s">
        <v>91</v>
      </c>
      <c r="F27" s="58"/>
      <c r="G27" s="59"/>
      <c r="H27" s="60"/>
      <c r="I27" s="61"/>
      <c r="J27" s="61"/>
      <c r="K27" s="61"/>
      <c r="L27" s="61"/>
      <c r="M27" s="22" t="str">
        <f t="shared" si="2"/>
        <v>Gas</v>
      </c>
    </row>
    <row r="28" spans="1:13" ht="12">
      <c r="A28" s="156"/>
      <c r="B28" s="54" t="s">
        <v>46</v>
      </c>
      <c r="C28" s="54"/>
      <c r="D28" s="54"/>
      <c r="F28" s="9" t="s">
        <v>42</v>
      </c>
      <c r="G28" s="62">
        <v>6</v>
      </c>
      <c r="H28" s="63">
        <v>6</v>
      </c>
      <c r="I28" s="64">
        <v>6</v>
      </c>
      <c r="J28" s="64">
        <v>6</v>
      </c>
      <c r="K28" s="64">
        <v>6</v>
      </c>
      <c r="L28" s="64">
        <v>6</v>
      </c>
      <c r="M28" s="46" t="str">
        <f t="shared" si="2"/>
        <v>Price natural gas</v>
      </c>
    </row>
    <row r="29" spans="1:13" ht="12">
      <c r="A29" s="156"/>
      <c r="B29" s="54" t="s">
        <v>19</v>
      </c>
      <c r="C29" s="54"/>
      <c r="D29" s="54"/>
      <c r="F29" s="9" t="s">
        <v>18</v>
      </c>
      <c r="G29" s="65">
        <f aca="true" t="shared" si="8" ref="G29:L29">G18/1000*G28</f>
        <v>201.60000000000002</v>
      </c>
      <c r="H29" s="66">
        <f t="shared" si="8"/>
        <v>201.60000000000002</v>
      </c>
      <c r="I29" s="67">
        <f t="shared" si="8"/>
        <v>0</v>
      </c>
      <c r="J29" s="67">
        <f t="shared" si="8"/>
        <v>0</v>
      </c>
      <c r="K29" s="67">
        <f t="shared" si="8"/>
        <v>0</v>
      </c>
      <c r="L29" s="67">
        <f t="shared" si="8"/>
        <v>0</v>
      </c>
      <c r="M29" s="46" t="str">
        <f t="shared" si="2"/>
        <v>Value as natural gas</v>
      </c>
    </row>
    <row r="30" spans="1:13" ht="12">
      <c r="A30" s="156"/>
      <c r="B30" s="54" t="s">
        <v>19</v>
      </c>
      <c r="C30" s="54"/>
      <c r="D30" s="54"/>
      <c r="F30" s="9" t="s">
        <v>7</v>
      </c>
      <c r="G30" s="30">
        <f aca="true" t="shared" si="9" ref="G30:L30">G29*365</f>
        <v>73584.00000000001</v>
      </c>
      <c r="H30" s="31">
        <f t="shared" si="9"/>
        <v>73584.00000000001</v>
      </c>
      <c r="I30" s="68">
        <f t="shared" si="9"/>
        <v>0</v>
      </c>
      <c r="J30" s="68">
        <f t="shared" si="9"/>
        <v>0</v>
      </c>
      <c r="K30" s="68">
        <f t="shared" si="9"/>
        <v>0</v>
      </c>
      <c r="L30" s="68">
        <f t="shared" si="9"/>
        <v>0</v>
      </c>
      <c r="M30" s="46" t="str">
        <f t="shared" si="2"/>
        <v>Value as natural gas</v>
      </c>
    </row>
    <row r="31" spans="1:13" ht="12">
      <c r="A31" s="156"/>
      <c r="B31" s="6" t="s">
        <v>99</v>
      </c>
      <c r="F31" s="9" t="s">
        <v>43</v>
      </c>
      <c r="G31" s="30">
        <f aca="true" t="shared" si="10" ref="G31:L31">(((G18/23.6)*365)/2000)*21</f>
        <v>5456.440677966102</v>
      </c>
      <c r="H31" s="31">
        <f t="shared" si="10"/>
        <v>5456.440677966102</v>
      </c>
      <c r="I31" s="68">
        <f t="shared" si="10"/>
        <v>0</v>
      </c>
      <c r="J31" s="68">
        <f t="shared" si="10"/>
        <v>0</v>
      </c>
      <c r="K31" s="68">
        <f t="shared" si="10"/>
        <v>0</v>
      </c>
      <c r="L31" s="68">
        <f t="shared" si="10"/>
        <v>0</v>
      </c>
      <c r="M31" s="46" t="str">
        <f t="shared" si="2"/>
        <v>CO2 equivalent</v>
      </c>
    </row>
    <row r="32" spans="1:13" ht="12">
      <c r="A32" s="156"/>
      <c r="B32" s="54" t="s">
        <v>99</v>
      </c>
      <c r="C32" s="54"/>
      <c r="D32" s="54"/>
      <c r="F32" s="9" t="s">
        <v>44</v>
      </c>
      <c r="G32" s="30">
        <f aca="true" t="shared" si="11" ref="G32:L32">0.907*G31</f>
        <v>4948.991694915255</v>
      </c>
      <c r="H32" s="31">
        <f t="shared" si="11"/>
        <v>4948.991694915255</v>
      </c>
      <c r="I32" s="68">
        <f t="shared" si="11"/>
        <v>0</v>
      </c>
      <c r="J32" s="68">
        <f t="shared" si="11"/>
        <v>0</v>
      </c>
      <c r="K32" s="68">
        <f t="shared" si="11"/>
        <v>0</v>
      </c>
      <c r="L32" s="68">
        <f t="shared" si="11"/>
        <v>0</v>
      </c>
      <c r="M32" s="46" t="str">
        <f t="shared" si="2"/>
        <v>CO2 equivalent</v>
      </c>
    </row>
    <row r="33" spans="1:13" ht="12">
      <c r="A33" s="156"/>
      <c r="B33" s="6" t="s">
        <v>77</v>
      </c>
      <c r="F33" s="42" t="s">
        <v>26</v>
      </c>
      <c r="G33" s="100">
        <v>2</v>
      </c>
      <c r="H33" s="101">
        <v>2</v>
      </c>
      <c r="I33" s="100">
        <v>2</v>
      </c>
      <c r="J33" s="100">
        <v>2</v>
      </c>
      <c r="K33" s="100">
        <v>2</v>
      </c>
      <c r="L33" s="100">
        <v>2</v>
      </c>
      <c r="M33" s="5" t="str">
        <f>B33</f>
        <v>Carbon value</v>
      </c>
    </row>
    <row r="34" spans="1:13" ht="12">
      <c r="A34" s="156"/>
      <c r="B34" s="89" t="s">
        <v>88</v>
      </c>
      <c r="F34" s="42" t="s">
        <v>7</v>
      </c>
      <c r="G34" s="102">
        <f aca="true" t="shared" si="12" ref="G34:L34">G32*G33</f>
        <v>9897.98338983051</v>
      </c>
      <c r="H34" s="103">
        <f t="shared" si="12"/>
        <v>9897.98338983051</v>
      </c>
      <c r="I34" s="102">
        <f t="shared" si="12"/>
        <v>0</v>
      </c>
      <c r="J34" s="102">
        <f t="shared" si="12"/>
        <v>0</v>
      </c>
      <c r="K34" s="102">
        <f t="shared" si="12"/>
        <v>0</v>
      </c>
      <c r="L34" s="102">
        <f t="shared" si="12"/>
        <v>0</v>
      </c>
      <c r="M34" s="151" t="str">
        <f>B34</f>
        <v>Value of CO2 reduction (carbon credits)</v>
      </c>
    </row>
    <row r="35" spans="1:13" s="54" customFormat="1" ht="12">
      <c r="A35" s="156"/>
      <c r="G35" s="33"/>
      <c r="H35" s="34"/>
      <c r="I35" s="35"/>
      <c r="J35" s="35"/>
      <c r="K35" s="35"/>
      <c r="L35" s="35"/>
      <c r="M35" s="5"/>
    </row>
    <row r="36" spans="1:13" ht="12">
      <c r="A36" s="156"/>
      <c r="B36" s="70" t="s">
        <v>90</v>
      </c>
      <c r="G36" s="33"/>
      <c r="H36" s="74"/>
      <c r="I36" s="75"/>
      <c r="J36" s="75"/>
      <c r="K36" s="35"/>
      <c r="L36" s="75"/>
      <c r="M36" s="22" t="str">
        <f aca="true" t="shared" si="13" ref="M36:M50">B36</f>
        <v>Electricity </v>
      </c>
    </row>
    <row r="37" spans="1:13" ht="12">
      <c r="A37" s="156"/>
      <c r="B37" s="6" t="s">
        <v>50</v>
      </c>
      <c r="F37" s="9" t="s">
        <v>22</v>
      </c>
      <c r="G37" s="71">
        <v>1125000</v>
      </c>
      <c r="H37" s="72">
        <v>1125000</v>
      </c>
      <c r="I37" s="76">
        <v>0</v>
      </c>
      <c r="J37" s="76">
        <v>0</v>
      </c>
      <c r="K37" s="76">
        <v>0</v>
      </c>
      <c r="L37" s="76">
        <v>0</v>
      </c>
      <c r="M37" s="5" t="str">
        <f t="shared" si="13"/>
        <v>Electricity used</v>
      </c>
    </row>
    <row r="38" spans="1:13" ht="12">
      <c r="A38" s="156"/>
      <c r="B38" s="6" t="s">
        <v>105</v>
      </c>
      <c r="F38" s="9" t="s">
        <v>7</v>
      </c>
      <c r="G38" s="71">
        <v>90000</v>
      </c>
      <c r="H38" s="72">
        <v>90000</v>
      </c>
      <c r="I38" s="73">
        <v>0</v>
      </c>
      <c r="J38" s="73">
        <v>0</v>
      </c>
      <c r="K38" s="73">
        <v>0</v>
      </c>
      <c r="L38" s="73">
        <v>0</v>
      </c>
      <c r="M38" s="5" t="str">
        <f t="shared" si="13"/>
        <v>Electricity cost</v>
      </c>
    </row>
    <row r="39" spans="1:13" ht="12">
      <c r="A39" s="156"/>
      <c r="B39" s="6" t="s">
        <v>51</v>
      </c>
      <c r="F39" s="9" t="s">
        <v>14</v>
      </c>
      <c r="G39" s="152">
        <f aca="true" t="shared" si="14" ref="G39:L39">G38/G37</f>
        <v>0.08</v>
      </c>
      <c r="H39" s="153">
        <f t="shared" si="14"/>
        <v>0.08</v>
      </c>
      <c r="I39" s="154" t="e">
        <f t="shared" si="14"/>
        <v>#DIV/0!</v>
      </c>
      <c r="J39" s="154" t="e">
        <f t="shared" si="14"/>
        <v>#DIV/0!</v>
      </c>
      <c r="K39" s="154" t="e">
        <f t="shared" si="14"/>
        <v>#DIV/0!</v>
      </c>
      <c r="L39" s="154" t="e">
        <f t="shared" si="14"/>
        <v>#DIV/0!</v>
      </c>
      <c r="M39" s="5" t="str">
        <f t="shared" si="13"/>
        <v>Current retail price</v>
      </c>
    </row>
    <row r="40" spans="1:13" ht="12">
      <c r="A40" s="156"/>
      <c r="B40" s="6" t="s">
        <v>52</v>
      </c>
      <c r="F40" s="9" t="s">
        <v>14</v>
      </c>
      <c r="G40" s="78">
        <v>0.1</v>
      </c>
      <c r="H40" s="79">
        <v>0.1</v>
      </c>
      <c r="I40" s="80">
        <v>0.1</v>
      </c>
      <c r="J40" s="80">
        <v>0.1</v>
      </c>
      <c r="K40" s="80">
        <v>0.1</v>
      </c>
      <c r="L40" s="80">
        <v>0.1</v>
      </c>
      <c r="M40" s="5" t="str">
        <f t="shared" si="13"/>
        <v>Future retail price</v>
      </c>
    </row>
    <row r="41" spans="1:13" ht="12">
      <c r="A41" s="156"/>
      <c r="B41" s="6" t="s">
        <v>53</v>
      </c>
      <c r="F41" s="9" t="s">
        <v>14</v>
      </c>
      <c r="G41" s="78">
        <v>0.035</v>
      </c>
      <c r="H41" s="79">
        <v>0.035</v>
      </c>
      <c r="I41" s="80">
        <v>0.035</v>
      </c>
      <c r="J41" s="80">
        <v>0.035</v>
      </c>
      <c r="K41" s="80">
        <v>0.035</v>
      </c>
      <c r="L41" s="80">
        <v>0.035</v>
      </c>
      <c r="M41" s="5" t="str">
        <f t="shared" si="13"/>
        <v>Future wholesale price</v>
      </c>
    </row>
    <row r="42" spans="1:13" ht="12">
      <c r="A42" s="156"/>
      <c r="B42" s="81" t="s">
        <v>2</v>
      </c>
      <c r="F42" s="9" t="s">
        <v>22</v>
      </c>
      <c r="G42" s="30">
        <f aca="true" t="shared" si="15" ref="G42:L42">G37</f>
        <v>1125000</v>
      </c>
      <c r="H42" s="31">
        <f t="shared" si="15"/>
        <v>1125000</v>
      </c>
      <c r="I42" s="32">
        <f t="shared" si="15"/>
        <v>0</v>
      </c>
      <c r="J42" s="32">
        <f t="shared" si="15"/>
        <v>0</v>
      </c>
      <c r="K42" s="32">
        <f t="shared" si="15"/>
        <v>0</v>
      </c>
      <c r="L42" s="32">
        <f t="shared" si="15"/>
        <v>0</v>
      </c>
      <c r="M42" s="5" t="str">
        <f t="shared" si="13"/>
        <v>kwh used</v>
      </c>
    </row>
    <row r="43" spans="1:13" ht="12">
      <c r="A43" s="156"/>
      <c r="B43" s="82" t="s">
        <v>3</v>
      </c>
      <c r="C43" s="54"/>
      <c r="D43" s="54"/>
      <c r="F43" s="9" t="s">
        <v>22</v>
      </c>
      <c r="G43" s="30">
        <f aca="true" t="shared" si="16" ref="G43:L43">365*G24</f>
        <v>898593.2004689332</v>
      </c>
      <c r="H43" s="31">
        <f t="shared" si="16"/>
        <v>898593.2004689332</v>
      </c>
      <c r="I43" s="32">
        <f t="shared" si="16"/>
        <v>0</v>
      </c>
      <c r="J43" s="32">
        <f t="shared" si="16"/>
        <v>0</v>
      </c>
      <c r="K43" s="32">
        <f t="shared" si="16"/>
        <v>0</v>
      </c>
      <c r="L43" s="32">
        <f t="shared" si="16"/>
        <v>0</v>
      </c>
      <c r="M43" s="5" t="str">
        <f t="shared" si="13"/>
        <v>kwh made</v>
      </c>
    </row>
    <row r="44" spans="1:13" ht="12">
      <c r="A44" s="156"/>
      <c r="B44" s="82" t="s">
        <v>100</v>
      </c>
      <c r="C44" s="54"/>
      <c r="D44" s="54"/>
      <c r="F44" s="9" t="s">
        <v>22</v>
      </c>
      <c r="G44" s="155">
        <f aca="true" t="shared" si="17" ref="G44:L44">G43-G42</f>
        <v>-226406.7995310668</v>
      </c>
      <c r="H44" s="103">
        <f t="shared" si="17"/>
        <v>-226406.7995310668</v>
      </c>
      <c r="I44" s="102">
        <f t="shared" si="17"/>
        <v>0</v>
      </c>
      <c r="J44" s="102">
        <f t="shared" si="17"/>
        <v>0</v>
      </c>
      <c r="K44" s="102">
        <f t="shared" si="17"/>
        <v>0</v>
      </c>
      <c r="L44" s="102">
        <f t="shared" si="17"/>
        <v>0</v>
      </c>
      <c r="M44" s="5" t="str">
        <f t="shared" si="13"/>
        <v>Net electricity balance</v>
      </c>
    </row>
    <row r="45" spans="1:13" ht="12">
      <c r="A45" s="156"/>
      <c r="B45" s="81" t="s">
        <v>106</v>
      </c>
      <c r="F45" s="9" t="s">
        <v>1</v>
      </c>
      <c r="G45" s="83">
        <f aca="true" t="shared" si="18" ref="G45:L45">G43/G42</f>
        <v>0.7987495115279406</v>
      </c>
      <c r="H45" s="84">
        <f t="shared" si="18"/>
        <v>0.7987495115279406</v>
      </c>
      <c r="I45" s="85" t="e">
        <f t="shared" si="18"/>
        <v>#DIV/0!</v>
      </c>
      <c r="J45" s="85" t="e">
        <f t="shared" si="18"/>
        <v>#DIV/0!</v>
      </c>
      <c r="K45" s="85" t="e">
        <f t="shared" si="18"/>
        <v>#DIV/0!</v>
      </c>
      <c r="L45" s="85" t="e">
        <f t="shared" si="18"/>
        <v>#DIV/0!</v>
      </c>
      <c r="M45" s="5" t="str">
        <f t="shared" si="13"/>
        <v>% electricity needs produced</v>
      </c>
    </row>
    <row r="46" spans="1:13" ht="12">
      <c r="A46" s="156"/>
      <c r="B46" s="81" t="s">
        <v>54</v>
      </c>
      <c r="F46" s="9" t="s">
        <v>7</v>
      </c>
      <c r="G46" s="30">
        <f aca="true" t="shared" si="19" ref="G46:L46">G42*G40</f>
        <v>112500</v>
      </c>
      <c r="H46" s="31">
        <f t="shared" si="19"/>
        <v>112500</v>
      </c>
      <c r="I46" s="32">
        <f t="shared" si="19"/>
        <v>0</v>
      </c>
      <c r="J46" s="32">
        <f t="shared" si="19"/>
        <v>0</v>
      </c>
      <c r="K46" s="32">
        <f t="shared" si="19"/>
        <v>0</v>
      </c>
      <c r="L46" s="32">
        <f t="shared" si="19"/>
        <v>0</v>
      </c>
      <c r="M46" s="5" t="str">
        <f t="shared" si="13"/>
        <v>Retail value kwh used</v>
      </c>
    </row>
    <row r="47" spans="1:13" ht="12">
      <c r="A47" s="156"/>
      <c r="B47" s="81" t="s">
        <v>55</v>
      </c>
      <c r="F47" s="42" t="s">
        <v>7</v>
      </c>
      <c r="G47" s="68">
        <f aca="true" t="shared" si="20" ref="G47:L47">G40*G43</f>
        <v>89859.32004689332</v>
      </c>
      <c r="H47" s="31">
        <f t="shared" si="20"/>
        <v>89859.32004689332</v>
      </c>
      <c r="I47" s="68">
        <f t="shared" si="20"/>
        <v>0</v>
      </c>
      <c r="J47" s="68">
        <f t="shared" si="20"/>
        <v>0</v>
      </c>
      <c r="K47" s="68">
        <f t="shared" si="20"/>
        <v>0</v>
      </c>
      <c r="L47" s="68">
        <f t="shared" si="20"/>
        <v>0</v>
      </c>
      <c r="M47" s="8" t="str">
        <f t="shared" si="13"/>
        <v>Retail value kwh made</v>
      </c>
    </row>
    <row r="48" spans="1:13" ht="12">
      <c r="A48" s="156"/>
      <c r="B48" s="54" t="s">
        <v>56</v>
      </c>
      <c r="C48" s="54"/>
      <c r="D48" s="54"/>
      <c r="F48" s="42" t="s">
        <v>7</v>
      </c>
      <c r="G48" s="68">
        <f aca="true" t="shared" si="21" ref="G48:L48">MIN(G42:G43)*G40</f>
        <v>89859.32004689332</v>
      </c>
      <c r="H48" s="31">
        <f t="shared" si="21"/>
        <v>89859.32004689332</v>
      </c>
      <c r="I48" s="68">
        <f t="shared" si="21"/>
        <v>0</v>
      </c>
      <c r="J48" s="68">
        <f t="shared" si="21"/>
        <v>0</v>
      </c>
      <c r="K48" s="68">
        <f t="shared" si="21"/>
        <v>0</v>
      </c>
      <c r="L48" s="68">
        <f t="shared" si="21"/>
        <v>0</v>
      </c>
      <c r="M48" s="8" t="str">
        <f t="shared" si="13"/>
        <v>Avoided electricity cost</v>
      </c>
    </row>
    <row r="49" spans="1:13" ht="12">
      <c r="A49" s="156"/>
      <c r="B49" s="54" t="s">
        <v>104</v>
      </c>
      <c r="C49" s="54"/>
      <c r="D49" s="54"/>
      <c r="F49" s="42" t="s">
        <v>7</v>
      </c>
      <c r="G49" s="68">
        <f aca="true" t="shared" si="22" ref="G49:L49">G43*G41</f>
        <v>31450.762016412664</v>
      </c>
      <c r="H49" s="31">
        <f t="shared" si="22"/>
        <v>31450.762016412664</v>
      </c>
      <c r="I49" s="68">
        <f t="shared" si="22"/>
        <v>0</v>
      </c>
      <c r="J49" s="68">
        <f t="shared" si="22"/>
        <v>0</v>
      </c>
      <c r="K49" s="68">
        <f t="shared" si="22"/>
        <v>0</v>
      </c>
      <c r="L49" s="68">
        <f t="shared" si="22"/>
        <v>0</v>
      </c>
      <c r="M49" s="8" t="str">
        <f t="shared" si="13"/>
        <v>Wholesale value kwh made</v>
      </c>
    </row>
    <row r="50" spans="1:13" ht="12">
      <c r="A50" s="156"/>
      <c r="B50" s="54" t="s">
        <v>107</v>
      </c>
      <c r="C50" s="54"/>
      <c r="D50" s="54"/>
      <c r="F50" s="42" t="s">
        <v>7</v>
      </c>
      <c r="G50" s="68">
        <f aca="true" t="shared" si="23" ref="G50:L50">IF(G44&gt;0,G44*G41,0)</f>
        <v>0</v>
      </c>
      <c r="H50" s="31">
        <f t="shared" si="23"/>
        <v>0</v>
      </c>
      <c r="I50" s="68">
        <f t="shared" si="23"/>
        <v>0</v>
      </c>
      <c r="J50" s="68">
        <f t="shared" si="23"/>
        <v>0</v>
      </c>
      <c r="K50" s="68">
        <f t="shared" si="23"/>
        <v>0</v>
      </c>
      <c r="L50" s="68">
        <f t="shared" si="23"/>
        <v>0</v>
      </c>
      <c r="M50" s="8" t="str">
        <f t="shared" si="13"/>
        <v>Electricity sales at wholesale price</v>
      </c>
    </row>
    <row r="51" spans="1:12" ht="12">
      <c r="A51" s="156"/>
      <c r="B51" s="54"/>
      <c r="C51" s="54"/>
      <c r="D51" s="54"/>
      <c r="F51" s="42"/>
      <c r="G51" s="88"/>
      <c r="H51" s="87"/>
      <c r="I51" s="88"/>
      <c r="J51" s="88"/>
      <c r="K51" s="88"/>
      <c r="L51" s="88"/>
    </row>
    <row r="52" spans="1:13" ht="12">
      <c r="A52" s="156"/>
      <c r="B52" s="70" t="s">
        <v>94</v>
      </c>
      <c r="G52" s="33"/>
      <c r="H52" s="34"/>
      <c r="I52" s="35"/>
      <c r="J52" s="35"/>
      <c r="K52" s="35"/>
      <c r="L52" s="35"/>
      <c r="M52" s="22" t="str">
        <f>B52</f>
        <v>Digester Tank or Lagoon Size</v>
      </c>
    </row>
    <row r="53" spans="1:13" ht="12">
      <c r="A53" s="156"/>
      <c r="B53" s="6" t="s">
        <v>49</v>
      </c>
      <c r="F53" s="9" t="s">
        <v>35</v>
      </c>
      <c r="G53" s="27">
        <v>3</v>
      </c>
      <c r="H53" s="28">
        <v>35</v>
      </c>
      <c r="I53" s="29">
        <v>0</v>
      </c>
      <c r="J53" s="29">
        <v>0</v>
      </c>
      <c r="K53" s="29">
        <v>0</v>
      </c>
      <c r="L53" s="29">
        <v>0</v>
      </c>
      <c r="M53" s="5" t="str">
        <f>B53</f>
        <v>Hydraulic retention time</v>
      </c>
    </row>
    <row r="54" spans="1:13" ht="12">
      <c r="A54" s="156"/>
      <c r="B54" s="6" t="s">
        <v>101</v>
      </c>
      <c r="F54" s="9" t="s">
        <v>36</v>
      </c>
      <c r="G54" s="30">
        <f aca="true" t="shared" si="24" ref="G54:L54">G12*0.133680556*G53</f>
        <v>56145.83352000001</v>
      </c>
      <c r="H54" s="68">
        <f t="shared" si="24"/>
        <v>655034.7244000001</v>
      </c>
      <c r="I54" s="30">
        <f t="shared" si="24"/>
        <v>0</v>
      </c>
      <c r="J54" s="68">
        <f t="shared" si="24"/>
        <v>0</v>
      </c>
      <c r="K54" s="68">
        <f t="shared" si="24"/>
        <v>0</v>
      </c>
      <c r="L54" s="68">
        <f t="shared" si="24"/>
        <v>0</v>
      </c>
      <c r="M54" s="5" t="str">
        <f>B54</f>
        <v>Minimum dimensions</v>
      </c>
    </row>
    <row r="55" spans="1:12" ht="12">
      <c r="A55" s="86"/>
      <c r="B55" s="54"/>
      <c r="C55" s="54"/>
      <c r="D55" s="54"/>
      <c r="F55" s="42"/>
      <c r="G55" s="88"/>
      <c r="H55" s="87"/>
      <c r="I55" s="88"/>
      <c r="J55" s="88"/>
      <c r="K55" s="88"/>
      <c r="L55" s="88"/>
    </row>
    <row r="56" spans="1:12" ht="12">
      <c r="A56" s="69"/>
      <c r="F56" s="90"/>
      <c r="G56" s="91"/>
      <c r="H56" s="92"/>
      <c r="I56" s="91"/>
      <c r="J56" s="91"/>
      <c r="K56" s="91"/>
      <c r="L56" s="91"/>
    </row>
    <row r="57" spans="1:12" ht="12">
      <c r="A57" s="157"/>
      <c r="B57" s="2"/>
      <c r="C57" s="2"/>
      <c r="D57" s="2"/>
      <c r="E57" s="2"/>
      <c r="F57" s="93"/>
      <c r="G57" s="145" t="str">
        <f aca="true" t="shared" si="25" ref="G57:L57">IF(ISBLANK(G6),"",G6)</f>
        <v>Example Farm</v>
      </c>
      <c r="H57" s="146" t="str">
        <f t="shared" si="25"/>
        <v>Example Farm</v>
      </c>
      <c r="I57" s="21" t="str">
        <f t="shared" si="25"/>
        <v>Your Farm</v>
      </c>
      <c r="J57" s="21" t="str">
        <f t="shared" si="25"/>
        <v>Your Farm</v>
      </c>
      <c r="K57" s="21" t="str">
        <f t="shared" si="25"/>
        <v>Your Farm</v>
      </c>
      <c r="L57" s="21" t="str">
        <f t="shared" si="25"/>
        <v>Your Farm</v>
      </c>
    </row>
    <row r="58" spans="1:12" ht="12">
      <c r="A58" s="158"/>
      <c r="B58" s="8"/>
      <c r="C58" s="8"/>
      <c r="D58" s="8"/>
      <c r="E58" s="8"/>
      <c r="F58" s="93"/>
      <c r="G58" s="145" t="str">
        <f aca="true" t="shared" si="26" ref="G58:L58">IF(ISBLANK(G7),"",G7)</f>
        <v>Fixed Film </v>
      </c>
      <c r="H58" s="147" t="str">
        <f t="shared" si="26"/>
        <v>Covered lagoon</v>
      </c>
      <c r="I58" s="21" t="str">
        <f t="shared" si="26"/>
        <v>Your</v>
      </c>
      <c r="J58" s="21" t="str">
        <f t="shared" si="26"/>
        <v>Your</v>
      </c>
      <c r="K58" s="21" t="str">
        <f t="shared" si="26"/>
        <v>Your</v>
      </c>
      <c r="L58" s="21" t="str">
        <f t="shared" si="26"/>
        <v>Your</v>
      </c>
    </row>
    <row r="59" spans="1:13" ht="12.75" thickBot="1">
      <c r="A59" s="158"/>
      <c r="B59" s="94" t="s">
        <v>29</v>
      </c>
      <c r="C59" s="13"/>
      <c r="D59" s="13"/>
      <c r="E59" s="13"/>
      <c r="F59" s="95"/>
      <c r="G59" s="148" t="str">
        <f aca="true" t="shared" si="27" ref="G59:L59">IF(ISBLANK(G8),"",G8)</f>
        <v>Digester</v>
      </c>
      <c r="H59" s="149" t="str">
        <f t="shared" si="27"/>
        <v>Digester</v>
      </c>
      <c r="I59" s="150" t="str">
        <f t="shared" si="27"/>
        <v>Digester</v>
      </c>
      <c r="J59" s="150" t="str">
        <f t="shared" si="27"/>
        <v>Digester</v>
      </c>
      <c r="K59" s="150" t="str">
        <f t="shared" si="27"/>
        <v>Digester</v>
      </c>
      <c r="L59" s="150" t="str">
        <f t="shared" si="27"/>
        <v>Digester</v>
      </c>
      <c r="M59" s="22" t="str">
        <f aca="true" t="shared" si="28" ref="M59:M90">B59</f>
        <v>Investment</v>
      </c>
    </row>
    <row r="60" spans="1:13" ht="12">
      <c r="A60" s="159"/>
      <c r="B60" s="6" t="s">
        <v>25</v>
      </c>
      <c r="F60" s="42" t="s">
        <v>1</v>
      </c>
      <c r="G60" s="96">
        <v>0.35</v>
      </c>
      <c r="H60" s="97">
        <v>0.35</v>
      </c>
      <c r="I60" s="96">
        <v>0.35</v>
      </c>
      <c r="J60" s="96">
        <v>0.35</v>
      </c>
      <c r="K60" s="96">
        <v>0.35</v>
      </c>
      <c r="L60" s="96">
        <v>0.35</v>
      </c>
      <c r="M60" s="5" t="str">
        <f t="shared" si="28"/>
        <v>Tax rate</v>
      </c>
    </row>
    <row r="61" spans="1:13" ht="12">
      <c r="A61" s="159"/>
      <c r="B61" s="6" t="s">
        <v>79</v>
      </c>
      <c r="F61" s="42" t="s">
        <v>1</v>
      </c>
      <c r="G61" s="96">
        <v>0.08</v>
      </c>
      <c r="H61" s="97">
        <v>0.08</v>
      </c>
      <c r="I61" s="96">
        <v>0.08</v>
      </c>
      <c r="J61" s="96">
        <v>0.08</v>
      </c>
      <c r="K61" s="96">
        <v>0.08</v>
      </c>
      <c r="L61" s="96">
        <v>0.08</v>
      </c>
      <c r="M61" s="5" t="str">
        <f t="shared" si="28"/>
        <v>Annual discount rate</v>
      </c>
    </row>
    <row r="62" spans="1:13" ht="12">
      <c r="A62" s="159"/>
      <c r="B62" s="6" t="s">
        <v>76</v>
      </c>
      <c r="F62" s="42" t="s">
        <v>1</v>
      </c>
      <c r="G62" s="98">
        <v>0.02</v>
      </c>
      <c r="H62" s="99">
        <v>0.02</v>
      </c>
      <c r="I62" s="98">
        <v>0.02</v>
      </c>
      <c r="J62" s="98">
        <v>0.02</v>
      </c>
      <c r="K62" s="98">
        <v>0.02</v>
      </c>
      <c r="L62" s="98">
        <v>0.02</v>
      </c>
      <c r="M62" s="5" t="str">
        <f t="shared" si="28"/>
        <v>O&amp;M multiplier (% of installed cost)</v>
      </c>
    </row>
    <row r="63" spans="1:13" ht="12">
      <c r="A63" s="159"/>
      <c r="B63" s="6" t="s">
        <v>65</v>
      </c>
      <c r="F63" s="9"/>
      <c r="G63" s="30">
        <f aca="true" t="shared" si="29" ref="G63:L63">G50</f>
        <v>0</v>
      </c>
      <c r="H63" s="31">
        <f t="shared" si="29"/>
        <v>0</v>
      </c>
      <c r="I63" s="32">
        <f t="shared" si="29"/>
        <v>0</v>
      </c>
      <c r="J63" s="32">
        <f t="shared" si="29"/>
        <v>0</v>
      </c>
      <c r="K63" s="32">
        <f t="shared" si="29"/>
        <v>0</v>
      </c>
      <c r="L63" s="32">
        <f t="shared" si="29"/>
        <v>0</v>
      </c>
      <c r="M63" s="5" t="str">
        <f t="shared" si="28"/>
        <v>Electricity sales</v>
      </c>
    </row>
    <row r="64" spans="1:13" ht="12">
      <c r="A64" s="159"/>
      <c r="B64" s="6" t="s">
        <v>58</v>
      </c>
      <c r="E64" s="104" t="s">
        <v>8</v>
      </c>
      <c r="F64" s="42" t="s">
        <v>4</v>
      </c>
      <c r="G64" s="105">
        <v>455000</v>
      </c>
      <c r="H64" s="72">
        <v>455000</v>
      </c>
      <c r="I64" s="73">
        <v>0</v>
      </c>
      <c r="J64" s="73">
        <v>0</v>
      </c>
      <c r="K64" s="105">
        <v>0</v>
      </c>
      <c r="L64" s="73">
        <v>0</v>
      </c>
      <c r="M64" s="5" t="str">
        <f t="shared" si="28"/>
        <v>Total installed cost (Electr. Gen.)</v>
      </c>
    </row>
    <row r="65" spans="1:13" ht="12">
      <c r="A65" s="159"/>
      <c r="B65" s="6" t="s">
        <v>59</v>
      </c>
      <c r="E65" s="104" t="s">
        <v>27</v>
      </c>
      <c r="F65" s="9" t="s">
        <v>4</v>
      </c>
      <c r="G65" s="106">
        <v>335000</v>
      </c>
      <c r="H65" s="72">
        <v>335000</v>
      </c>
      <c r="I65" s="73">
        <v>0</v>
      </c>
      <c r="J65" s="73">
        <v>0</v>
      </c>
      <c r="K65" s="105">
        <v>0</v>
      </c>
      <c r="L65" s="73">
        <v>0</v>
      </c>
      <c r="M65" s="5" t="str">
        <f t="shared" si="28"/>
        <v>Total installed cost (Gas only)</v>
      </c>
    </row>
    <row r="66" spans="1:13" ht="12">
      <c r="A66" s="159"/>
      <c r="B66" s="6" t="s">
        <v>60</v>
      </c>
      <c r="E66" s="104"/>
      <c r="F66" s="9" t="s">
        <v>1</v>
      </c>
      <c r="G66" s="107">
        <f aca="true" t="shared" si="30" ref="G66:L66">G65/G64</f>
        <v>0.7362637362637363</v>
      </c>
      <c r="H66" s="108">
        <f t="shared" si="30"/>
        <v>0.7362637362637363</v>
      </c>
      <c r="I66" s="109" t="e">
        <f t="shared" si="30"/>
        <v>#DIV/0!</v>
      </c>
      <c r="J66" s="109" t="e">
        <f t="shared" si="30"/>
        <v>#DIV/0!</v>
      </c>
      <c r="K66" s="109" t="e">
        <f t="shared" si="30"/>
        <v>#DIV/0!</v>
      </c>
      <c r="L66" s="109" t="e">
        <f t="shared" si="30"/>
        <v>#DIV/0!</v>
      </c>
      <c r="M66" s="5" t="str">
        <f t="shared" si="28"/>
        <v>Gas / Electr. installation cost</v>
      </c>
    </row>
    <row r="67" spans="1:13" ht="12">
      <c r="A67" s="159"/>
      <c r="B67" s="6" t="s">
        <v>23</v>
      </c>
      <c r="E67" s="104"/>
      <c r="F67" s="42" t="s">
        <v>1</v>
      </c>
      <c r="G67" s="57">
        <v>1</v>
      </c>
      <c r="H67" s="56">
        <v>1</v>
      </c>
      <c r="I67" s="57">
        <v>0</v>
      </c>
      <c r="J67" s="57">
        <v>0</v>
      </c>
      <c r="K67" s="57">
        <v>0</v>
      </c>
      <c r="L67" s="57">
        <v>0</v>
      </c>
      <c r="M67" s="5" t="str">
        <f t="shared" si="28"/>
        <v>Owner's part of installed cost</v>
      </c>
    </row>
    <row r="68" spans="1:13" ht="12">
      <c r="A68" s="159"/>
      <c r="B68" s="6" t="s">
        <v>24</v>
      </c>
      <c r="E68" s="104" t="s">
        <v>8</v>
      </c>
      <c r="F68" s="42" t="s">
        <v>4</v>
      </c>
      <c r="G68" s="32">
        <f aca="true" t="shared" si="31" ref="G68:L68">G64*G67</f>
        <v>455000</v>
      </c>
      <c r="H68" s="31">
        <f t="shared" si="31"/>
        <v>455000</v>
      </c>
      <c r="I68" s="32">
        <f t="shared" si="31"/>
        <v>0</v>
      </c>
      <c r="J68" s="32">
        <f t="shared" si="31"/>
        <v>0</v>
      </c>
      <c r="K68" s="32">
        <f t="shared" si="31"/>
        <v>0</v>
      </c>
      <c r="L68" s="32">
        <f t="shared" si="31"/>
        <v>0</v>
      </c>
      <c r="M68" s="5" t="str">
        <f t="shared" si="28"/>
        <v>Owners' investment cost</v>
      </c>
    </row>
    <row r="69" spans="1:13" ht="12">
      <c r="A69" s="159"/>
      <c r="B69" s="6" t="s">
        <v>24</v>
      </c>
      <c r="E69" s="104" t="s">
        <v>27</v>
      </c>
      <c r="F69" s="42" t="s">
        <v>4</v>
      </c>
      <c r="G69" s="32">
        <f aca="true" t="shared" si="32" ref="G69:L69">G65*G67</f>
        <v>335000</v>
      </c>
      <c r="H69" s="31">
        <f t="shared" si="32"/>
        <v>335000</v>
      </c>
      <c r="I69" s="32">
        <f t="shared" si="32"/>
        <v>0</v>
      </c>
      <c r="J69" s="32">
        <f t="shared" si="32"/>
        <v>0</v>
      </c>
      <c r="K69" s="32">
        <f t="shared" si="32"/>
        <v>0</v>
      </c>
      <c r="L69" s="32">
        <f t="shared" si="32"/>
        <v>0</v>
      </c>
      <c r="M69" s="5" t="str">
        <f t="shared" si="28"/>
        <v>Owners' investment cost</v>
      </c>
    </row>
    <row r="70" spans="1:13" ht="12">
      <c r="A70" s="159"/>
      <c r="B70" s="6" t="s">
        <v>68</v>
      </c>
      <c r="E70" s="104"/>
      <c r="F70" s="9" t="s">
        <v>33</v>
      </c>
      <c r="G70" s="71">
        <v>10</v>
      </c>
      <c r="H70" s="72">
        <v>10</v>
      </c>
      <c r="I70" s="73">
        <v>10</v>
      </c>
      <c r="J70" s="73">
        <v>10</v>
      </c>
      <c r="K70" s="73">
        <v>10</v>
      </c>
      <c r="L70" s="73">
        <v>10</v>
      </c>
      <c r="M70" s="5" t="str">
        <f t="shared" si="28"/>
        <v>Duration of investment</v>
      </c>
    </row>
    <row r="71" spans="1:13" ht="12">
      <c r="A71" s="159"/>
      <c r="B71" s="6" t="s">
        <v>67</v>
      </c>
      <c r="E71" s="104" t="s">
        <v>8</v>
      </c>
      <c r="F71" s="42" t="s">
        <v>4</v>
      </c>
      <c r="G71" s="76">
        <v>10000</v>
      </c>
      <c r="H71" s="72">
        <v>10000</v>
      </c>
      <c r="I71" s="76">
        <v>0</v>
      </c>
      <c r="J71" s="76">
        <v>0</v>
      </c>
      <c r="K71" s="76">
        <v>0</v>
      </c>
      <c r="L71" s="76">
        <v>0</v>
      </c>
      <c r="M71" s="5" t="str">
        <f t="shared" si="28"/>
        <v>Salvage value</v>
      </c>
    </row>
    <row r="72" spans="1:13" ht="12">
      <c r="A72" s="159"/>
      <c r="B72" s="6" t="s">
        <v>67</v>
      </c>
      <c r="E72" s="104" t="s">
        <v>27</v>
      </c>
      <c r="F72" s="42" t="s">
        <v>4</v>
      </c>
      <c r="G72" s="76">
        <v>10000</v>
      </c>
      <c r="H72" s="72">
        <v>10000</v>
      </c>
      <c r="I72" s="76">
        <v>0</v>
      </c>
      <c r="J72" s="76">
        <v>0</v>
      </c>
      <c r="K72" s="76">
        <v>0</v>
      </c>
      <c r="L72" s="76">
        <v>0</v>
      </c>
      <c r="M72" s="5" t="str">
        <f t="shared" si="28"/>
        <v>Salvage value</v>
      </c>
    </row>
    <row r="73" spans="1:13" ht="12">
      <c r="A73" s="159"/>
      <c r="B73" s="110" t="s">
        <v>5</v>
      </c>
      <c r="E73" s="104"/>
      <c r="G73" s="33"/>
      <c r="H73" s="34"/>
      <c r="I73" s="35"/>
      <c r="J73" s="35"/>
      <c r="K73" s="36"/>
      <c r="L73" s="35"/>
      <c r="M73" s="22" t="str">
        <f t="shared" si="28"/>
        <v>Expenses</v>
      </c>
    </row>
    <row r="74" spans="1:13" ht="12">
      <c r="A74" s="159"/>
      <c r="B74" s="47" t="s">
        <v>57</v>
      </c>
      <c r="E74" s="104" t="s">
        <v>8</v>
      </c>
      <c r="F74" s="42" t="s">
        <v>7</v>
      </c>
      <c r="G74" s="32">
        <f aca="true" t="shared" si="33" ref="G74:L74">G62*G64</f>
        <v>9100</v>
      </c>
      <c r="H74" s="31">
        <f t="shared" si="33"/>
        <v>9100</v>
      </c>
      <c r="I74" s="32">
        <f t="shared" si="33"/>
        <v>0</v>
      </c>
      <c r="J74" s="32">
        <f t="shared" si="33"/>
        <v>0</v>
      </c>
      <c r="K74" s="32">
        <f t="shared" si="33"/>
        <v>0</v>
      </c>
      <c r="L74" s="32">
        <f t="shared" si="33"/>
        <v>0</v>
      </c>
      <c r="M74" s="5" t="str">
        <f t="shared" si="28"/>
        <v>Operating expenses</v>
      </c>
    </row>
    <row r="75" spans="1:13" ht="12">
      <c r="A75" s="159"/>
      <c r="B75" s="47" t="s">
        <v>57</v>
      </c>
      <c r="E75" s="104" t="s">
        <v>27</v>
      </c>
      <c r="F75" s="42" t="s">
        <v>7</v>
      </c>
      <c r="G75" s="32">
        <f aca="true" t="shared" si="34" ref="G75:L75">G62*G65</f>
        <v>6700</v>
      </c>
      <c r="H75" s="31">
        <f t="shared" si="34"/>
        <v>6700</v>
      </c>
      <c r="I75" s="32">
        <f t="shared" si="34"/>
        <v>0</v>
      </c>
      <c r="J75" s="32">
        <f t="shared" si="34"/>
        <v>0</v>
      </c>
      <c r="K75" s="32">
        <f t="shared" si="34"/>
        <v>0</v>
      </c>
      <c r="L75" s="32">
        <f t="shared" si="34"/>
        <v>0</v>
      </c>
      <c r="M75" s="5" t="str">
        <f t="shared" si="28"/>
        <v>Operating expenses</v>
      </c>
    </row>
    <row r="76" spans="1:13" ht="12">
      <c r="A76" s="159"/>
      <c r="B76" s="110" t="s">
        <v>6</v>
      </c>
      <c r="E76" s="104"/>
      <c r="F76" s="9"/>
      <c r="G76" s="111"/>
      <c r="H76" s="112"/>
      <c r="I76" s="113"/>
      <c r="J76" s="113"/>
      <c r="K76" s="113"/>
      <c r="L76" s="113"/>
      <c r="M76" s="22" t="str">
        <f t="shared" si="28"/>
        <v>Revenues</v>
      </c>
    </row>
    <row r="77" spans="1:13" ht="12">
      <c r="A77" s="159"/>
      <c r="B77" s="8" t="s">
        <v>66</v>
      </c>
      <c r="E77" s="104" t="s">
        <v>8</v>
      </c>
      <c r="F77" s="9" t="s">
        <v>7</v>
      </c>
      <c r="G77" s="30">
        <f aca="true" t="shared" si="35" ref="G77:L77">G48+G50</f>
        <v>89859.32004689332</v>
      </c>
      <c r="H77" s="31">
        <f t="shared" si="35"/>
        <v>89859.32004689332</v>
      </c>
      <c r="I77" s="68">
        <f t="shared" si="35"/>
        <v>0</v>
      </c>
      <c r="J77" s="68">
        <f t="shared" si="35"/>
        <v>0</v>
      </c>
      <c r="K77" s="68">
        <f t="shared" si="35"/>
        <v>0</v>
      </c>
      <c r="L77" s="68">
        <f t="shared" si="35"/>
        <v>0</v>
      </c>
      <c r="M77" s="5" t="str">
        <f t="shared" si="28"/>
        <v>Avoided electricity cost + sales</v>
      </c>
    </row>
    <row r="78" spans="1:13" ht="12">
      <c r="A78" s="159"/>
      <c r="B78" s="8" t="s">
        <v>28</v>
      </c>
      <c r="E78" s="104" t="s">
        <v>27</v>
      </c>
      <c r="F78" s="9" t="s">
        <v>7</v>
      </c>
      <c r="G78" s="30">
        <f aca="true" t="shared" si="36" ref="G78:L78">G30</f>
        <v>73584.00000000001</v>
      </c>
      <c r="H78" s="31">
        <f t="shared" si="36"/>
        <v>73584.00000000001</v>
      </c>
      <c r="I78" s="32">
        <f t="shared" si="36"/>
        <v>0</v>
      </c>
      <c r="J78" s="32">
        <f t="shared" si="36"/>
        <v>0</v>
      </c>
      <c r="K78" s="32">
        <f t="shared" si="36"/>
        <v>0</v>
      </c>
      <c r="L78" s="32">
        <f t="shared" si="36"/>
        <v>0</v>
      </c>
      <c r="M78" s="5" t="str">
        <f t="shared" si="28"/>
        <v>Gas sales</v>
      </c>
    </row>
    <row r="79" spans="1:13" ht="12">
      <c r="A79" s="159"/>
      <c r="B79" s="114" t="s">
        <v>9</v>
      </c>
      <c r="E79" s="104"/>
      <c r="G79" s="115"/>
      <c r="H79" s="116"/>
      <c r="I79" s="117"/>
      <c r="J79" s="117"/>
      <c r="K79" s="117"/>
      <c r="L79" s="117"/>
      <c r="M79" s="22" t="str">
        <f t="shared" si="28"/>
        <v>Revenues - Expenses (before taxes)</v>
      </c>
    </row>
    <row r="80" spans="1:13" ht="12">
      <c r="A80" s="159"/>
      <c r="B80" s="8" t="s">
        <v>30</v>
      </c>
      <c r="E80" s="58" t="s">
        <v>8</v>
      </c>
      <c r="F80" s="9" t="s">
        <v>7</v>
      </c>
      <c r="G80" s="30">
        <f>G77-G74</f>
        <v>80759.32004689332</v>
      </c>
      <c r="H80" s="31">
        <f aca="true" t="shared" si="37" ref="G80:L81">H77-H74</f>
        <v>80759.32004689332</v>
      </c>
      <c r="I80" s="32">
        <f>I77-I74</f>
        <v>0</v>
      </c>
      <c r="J80" s="32">
        <f t="shared" si="37"/>
        <v>0</v>
      </c>
      <c r="K80" s="32">
        <f t="shared" si="37"/>
        <v>0</v>
      </c>
      <c r="L80" s="32">
        <f t="shared" si="37"/>
        <v>0</v>
      </c>
      <c r="M80" s="5" t="str">
        <f t="shared" si="28"/>
        <v>Electricity generation</v>
      </c>
    </row>
    <row r="81" spans="1:13" ht="12">
      <c r="A81" s="159"/>
      <c r="B81" s="8" t="s">
        <v>28</v>
      </c>
      <c r="E81" s="58" t="s">
        <v>27</v>
      </c>
      <c r="F81" s="9" t="s">
        <v>7</v>
      </c>
      <c r="G81" s="30">
        <f t="shared" si="37"/>
        <v>66884.00000000001</v>
      </c>
      <c r="H81" s="31">
        <f t="shared" si="37"/>
        <v>66884.00000000001</v>
      </c>
      <c r="I81" s="32">
        <f t="shared" si="37"/>
        <v>0</v>
      </c>
      <c r="J81" s="32">
        <f t="shared" si="37"/>
        <v>0</v>
      </c>
      <c r="K81" s="32">
        <f t="shared" si="37"/>
        <v>0</v>
      </c>
      <c r="L81" s="32">
        <f t="shared" si="37"/>
        <v>0</v>
      </c>
      <c r="M81" s="5" t="str">
        <f t="shared" si="28"/>
        <v>Gas sales</v>
      </c>
    </row>
    <row r="82" spans="1:13" ht="12">
      <c r="A82" s="159"/>
      <c r="B82" s="114" t="s">
        <v>103</v>
      </c>
      <c r="E82" s="104"/>
      <c r="G82" s="115"/>
      <c r="H82" s="116"/>
      <c r="I82" s="117"/>
      <c r="J82" s="117"/>
      <c r="K82" s="117"/>
      <c r="L82" s="117"/>
      <c r="M82" s="22" t="str">
        <f t="shared" si="28"/>
        <v>Depreciation</v>
      </c>
    </row>
    <row r="83" spans="1:13" ht="12">
      <c r="A83" s="159"/>
      <c r="B83" s="8" t="s">
        <v>30</v>
      </c>
      <c r="E83" s="58" t="s">
        <v>8</v>
      </c>
      <c r="F83" s="42" t="s">
        <v>7</v>
      </c>
      <c r="G83" s="68">
        <f aca="true" t="shared" si="38" ref="G83:L83">(G68-G71)/G70</f>
        <v>44500</v>
      </c>
      <c r="H83" s="31">
        <f t="shared" si="38"/>
        <v>44500</v>
      </c>
      <c r="I83" s="68">
        <f t="shared" si="38"/>
        <v>0</v>
      </c>
      <c r="J83" s="68">
        <f t="shared" si="38"/>
        <v>0</v>
      </c>
      <c r="K83" s="68">
        <f t="shared" si="38"/>
        <v>0</v>
      </c>
      <c r="L83" s="68">
        <f t="shared" si="38"/>
        <v>0</v>
      </c>
      <c r="M83" s="5" t="str">
        <f t="shared" si="28"/>
        <v>Electricity generation</v>
      </c>
    </row>
    <row r="84" spans="1:13" ht="12">
      <c r="A84" s="159"/>
      <c r="B84" s="8" t="s">
        <v>28</v>
      </c>
      <c r="E84" s="58" t="s">
        <v>27</v>
      </c>
      <c r="F84" s="42" t="s">
        <v>7</v>
      </c>
      <c r="G84" s="68">
        <f aca="true" t="shared" si="39" ref="G84:L84">(G69-G72)/G70</f>
        <v>32500</v>
      </c>
      <c r="H84" s="31">
        <f t="shared" si="39"/>
        <v>32500</v>
      </c>
      <c r="I84" s="68">
        <f t="shared" si="39"/>
        <v>0</v>
      </c>
      <c r="J84" s="68">
        <f t="shared" si="39"/>
        <v>0</v>
      </c>
      <c r="K84" s="68">
        <f t="shared" si="39"/>
        <v>0</v>
      </c>
      <c r="L84" s="68">
        <f t="shared" si="39"/>
        <v>0</v>
      </c>
      <c r="M84" s="5" t="str">
        <f t="shared" si="28"/>
        <v>Gas sales</v>
      </c>
    </row>
    <row r="85" spans="1:13" ht="12">
      <c r="A85" s="159"/>
      <c r="B85" s="114" t="s">
        <v>108</v>
      </c>
      <c r="E85" s="104"/>
      <c r="G85" s="115"/>
      <c r="H85" s="116"/>
      <c r="I85" s="117"/>
      <c r="J85" s="117"/>
      <c r="K85" s="117"/>
      <c r="L85" s="117"/>
      <c r="M85" s="22" t="str">
        <f t="shared" si="28"/>
        <v>Changes in tax payments</v>
      </c>
    </row>
    <row r="86" spans="1:13" ht="12">
      <c r="A86" s="159"/>
      <c r="B86" s="8" t="s">
        <v>30</v>
      </c>
      <c r="E86" s="58" t="s">
        <v>8</v>
      </c>
      <c r="F86" s="42" t="s">
        <v>7</v>
      </c>
      <c r="G86" s="68">
        <f aca="true" t="shared" si="40" ref="G86:L86">(G80-G$83)*G$60</f>
        <v>12690.762016412662</v>
      </c>
      <c r="H86" s="31">
        <f t="shared" si="40"/>
        <v>12690.762016412662</v>
      </c>
      <c r="I86" s="68">
        <f t="shared" si="40"/>
        <v>0</v>
      </c>
      <c r="J86" s="68">
        <f t="shared" si="40"/>
        <v>0</v>
      </c>
      <c r="K86" s="68">
        <f t="shared" si="40"/>
        <v>0</v>
      </c>
      <c r="L86" s="68">
        <f t="shared" si="40"/>
        <v>0</v>
      </c>
      <c r="M86" s="5" t="str">
        <f t="shared" si="28"/>
        <v>Electricity generation</v>
      </c>
    </row>
    <row r="87" spans="1:13" ht="12">
      <c r="A87" s="159"/>
      <c r="B87" s="8" t="s">
        <v>28</v>
      </c>
      <c r="E87" s="58" t="s">
        <v>27</v>
      </c>
      <c r="F87" s="42" t="s">
        <v>7</v>
      </c>
      <c r="G87" s="68">
        <f aca="true" t="shared" si="41" ref="G87:L87">(G81-G84)*G$60</f>
        <v>12034.400000000005</v>
      </c>
      <c r="H87" s="31">
        <f t="shared" si="41"/>
        <v>12034.400000000005</v>
      </c>
      <c r="I87" s="68">
        <f t="shared" si="41"/>
        <v>0</v>
      </c>
      <c r="J87" s="68">
        <f t="shared" si="41"/>
        <v>0</v>
      </c>
      <c r="K87" s="68">
        <f t="shared" si="41"/>
        <v>0</v>
      </c>
      <c r="L87" s="68">
        <f t="shared" si="41"/>
        <v>0</v>
      </c>
      <c r="M87" s="5" t="str">
        <f t="shared" si="28"/>
        <v>Gas sales</v>
      </c>
    </row>
    <row r="88" spans="1:13" ht="12">
      <c r="A88" s="159"/>
      <c r="B88" s="114" t="s">
        <v>10</v>
      </c>
      <c r="E88" s="104"/>
      <c r="G88" s="115"/>
      <c r="H88" s="116"/>
      <c r="I88" s="117"/>
      <c r="J88" s="117"/>
      <c r="K88" s="117"/>
      <c r="L88" s="117"/>
      <c r="M88" s="22" t="str">
        <f t="shared" si="28"/>
        <v>Revenues - Expenses (after taxes)</v>
      </c>
    </row>
    <row r="89" spans="1:13" ht="12">
      <c r="A89" s="159"/>
      <c r="B89" s="8" t="s">
        <v>30</v>
      </c>
      <c r="E89" s="58" t="s">
        <v>8</v>
      </c>
      <c r="F89" s="42" t="s">
        <v>7</v>
      </c>
      <c r="G89" s="32">
        <f>G80-G86</f>
        <v>68068.55803048066</v>
      </c>
      <c r="H89" s="31">
        <f>H80-H86</f>
        <v>68068.55803048066</v>
      </c>
      <c r="I89" s="32">
        <f aca="true" t="shared" si="42" ref="G89:L90">I80-I86</f>
        <v>0</v>
      </c>
      <c r="J89" s="32">
        <f t="shared" si="42"/>
        <v>0</v>
      </c>
      <c r="K89" s="32">
        <f t="shared" si="42"/>
        <v>0</v>
      </c>
      <c r="L89" s="32">
        <f t="shared" si="42"/>
        <v>0</v>
      </c>
      <c r="M89" s="5" t="str">
        <f t="shared" si="28"/>
        <v>Electricity generation</v>
      </c>
    </row>
    <row r="90" spans="1:13" ht="12">
      <c r="A90" s="159"/>
      <c r="B90" s="8" t="s">
        <v>28</v>
      </c>
      <c r="E90" s="58" t="s">
        <v>27</v>
      </c>
      <c r="F90" s="42" t="s">
        <v>7</v>
      </c>
      <c r="G90" s="32">
        <f t="shared" si="42"/>
        <v>54849.600000000006</v>
      </c>
      <c r="H90" s="31">
        <f t="shared" si="42"/>
        <v>54849.600000000006</v>
      </c>
      <c r="I90" s="32">
        <f t="shared" si="42"/>
        <v>0</v>
      </c>
      <c r="J90" s="32">
        <f t="shared" si="42"/>
        <v>0</v>
      </c>
      <c r="K90" s="32">
        <f t="shared" si="42"/>
        <v>0</v>
      </c>
      <c r="L90" s="32">
        <f t="shared" si="42"/>
        <v>0</v>
      </c>
      <c r="M90" s="5" t="str">
        <f t="shared" si="28"/>
        <v>Gas sales</v>
      </c>
    </row>
    <row r="91" spans="1:12" ht="12">
      <c r="A91" s="159"/>
      <c r="B91" s="8"/>
      <c r="E91" s="58"/>
      <c r="F91" s="42"/>
      <c r="G91" s="32"/>
      <c r="H91" s="31"/>
      <c r="I91" s="32"/>
      <c r="J91" s="32"/>
      <c r="K91" s="32"/>
      <c r="L91" s="32"/>
    </row>
    <row r="92" spans="1:12" ht="12">
      <c r="A92" s="159"/>
      <c r="B92" s="114"/>
      <c r="E92" s="58"/>
      <c r="F92" s="42"/>
      <c r="G92" s="118"/>
      <c r="H92" s="119"/>
      <c r="I92" s="118"/>
      <c r="J92" s="118"/>
      <c r="K92" s="118"/>
      <c r="L92" s="118"/>
    </row>
    <row r="93" spans="1:13" ht="12">
      <c r="A93" s="160"/>
      <c r="B93" s="161" t="s">
        <v>92</v>
      </c>
      <c r="C93" s="162"/>
      <c r="D93" s="162"/>
      <c r="E93" s="163"/>
      <c r="F93" s="164"/>
      <c r="G93" s="165"/>
      <c r="H93" s="166"/>
      <c r="I93" s="165"/>
      <c r="J93" s="165"/>
      <c r="K93" s="165"/>
      <c r="L93" s="165"/>
      <c r="M93" s="22" t="str">
        <f aca="true" t="shared" si="43" ref="M93:M108">B93</f>
        <v>ECONOMIC FEASIBILITY</v>
      </c>
    </row>
    <row r="94" spans="1:13" ht="12">
      <c r="A94" s="160"/>
      <c r="B94" s="114" t="s">
        <v>31</v>
      </c>
      <c r="E94" s="104"/>
      <c r="G94" s="22"/>
      <c r="H94" s="121"/>
      <c r="I94" s="122"/>
      <c r="J94" s="122"/>
      <c r="K94" s="70"/>
      <c r="L94" s="122"/>
      <c r="M94" s="22" t="str">
        <f t="shared" si="43"/>
        <v>Net Present Value (Criteria: &gt; 0)</v>
      </c>
    </row>
    <row r="95" spans="1:13" ht="12">
      <c r="A95" s="160"/>
      <c r="B95" s="8" t="s">
        <v>30</v>
      </c>
      <c r="E95" s="58" t="s">
        <v>8</v>
      </c>
      <c r="F95" s="42" t="s">
        <v>4</v>
      </c>
      <c r="G95" s="102">
        <f aca="true" t="shared" si="44" ref="G95:L95">-G$68+SUMPRODUCT(G146:G165,G192:G211)</f>
        <v>6377.499973941245</v>
      </c>
      <c r="H95" s="103">
        <f t="shared" si="44"/>
        <v>6377.499973941245</v>
      </c>
      <c r="I95" s="102">
        <f t="shared" si="44"/>
        <v>0</v>
      </c>
      <c r="J95" s="102">
        <f t="shared" si="44"/>
        <v>0</v>
      </c>
      <c r="K95" s="102">
        <f t="shared" si="44"/>
        <v>0</v>
      </c>
      <c r="L95" s="102">
        <f t="shared" si="44"/>
        <v>0</v>
      </c>
      <c r="M95" s="5" t="str">
        <f t="shared" si="43"/>
        <v>Electricity generation</v>
      </c>
    </row>
    <row r="96" spans="1:13" ht="12">
      <c r="A96" s="160"/>
      <c r="B96" s="8" t="s">
        <v>28</v>
      </c>
      <c r="E96" s="58" t="s">
        <v>27</v>
      </c>
      <c r="F96" s="42" t="s">
        <v>4</v>
      </c>
      <c r="G96" s="102">
        <f aca="true" t="shared" si="45" ref="G96:L96">-G$69+SUMPRODUCT(G146:G165,G215:G234)</f>
        <v>37677.21558022546</v>
      </c>
      <c r="H96" s="103">
        <f t="shared" si="45"/>
        <v>37677.21558022546</v>
      </c>
      <c r="I96" s="102">
        <f t="shared" si="45"/>
        <v>0</v>
      </c>
      <c r="J96" s="102">
        <f t="shared" si="45"/>
        <v>0</v>
      </c>
      <c r="K96" s="102">
        <f t="shared" si="45"/>
        <v>0</v>
      </c>
      <c r="L96" s="102">
        <f t="shared" si="45"/>
        <v>0</v>
      </c>
      <c r="M96" s="5" t="str">
        <f t="shared" si="43"/>
        <v>Gas sales</v>
      </c>
    </row>
    <row r="97" spans="1:13" ht="12">
      <c r="A97" s="160"/>
      <c r="B97" s="114" t="s">
        <v>32</v>
      </c>
      <c r="E97" s="104"/>
      <c r="F97" s="120"/>
      <c r="G97" s="117"/>
      <c r="H97" s="116"/>
      <c r="I97" s="117"/>
      <c r="J97" s="117"/>
      <c r="K97" s="117"/>
      <c r="L97" s="117"/>
      <c r="M97" s="22" t="str">
        <f t="shared" si="43"/>
        <v>Benefit-Cost Ratio (Criteria: &gt; 1.0)</v>
      </c>
    </row>
    <row r="98" spans="1:13" ht="12">
      <c r="A98" s="160"/>
      <c r="B98" s="8" t="s">
        <v>30</v>
      </c>
      <c r="E98" s="58" t="s">
        <v>8</v>
      </c>
      <c r="F98" s="120"/>
      <c r="G98" s="123">
        <f aca="true" t="shared" si="46" ref="G98:L98">(G68+G95)/G$68</f>
        <v>1.0140164834592116</v>
      </c>
      <c r="H98" s="124">
        <f t="shared" si="46"/>
        <v>1.0140164834592116</v>
      </c>
      <c r="I98" s="123" t="e">
        <f t="shared" si="46"/>
        <v>#DIV/0!</v>
      </c>
      <c r="J98" s="123" t="e">
        <f t="shared" si="46"/>
        <v>#DIV/0!</v>
      </c>
      <c r="K98" s="123" t="e">
        <f t="shared" si="46"/>
        <v>#DIV/0!</v>
      </c>
      <c r="L98" s="123" t="e">
        <f t="shared" si="46"/>
        <v>#DIV/0!</v>
      </c>
      <c r="M98" s="5" t="str">
        <f t="shared" si="43"/>
        <v>Electricity generation</v>
      </c>
    </row>
    <row r="99" spans="1:13" ht="12">
      <c r="A99" s="160"/>
      <c r="B99" s="8" t="s">
        <v>28</v>
      </c>
      <c r="E99" s="58" t="s">
        <v>27</v>
      </c>
      <c r="F99" s="120"/>
      <c r="G99" s="123">
        <f aca="true" t="shared" si="47" ref="G99:L99">(G69+G96)/G$69</f>
        <v>1.112469300239479</v>
      </c>
      <c r="H99" s="124">
        <f t="shared" si="47"/>
        <v>1.112469300239479</v>
      </c>
      <c r="I99" s="123" t="e">
        <f t="shared" si="47"/>
        <v>#DIV/0!</v>
      </c>
      <c r="J99" s="123" t="e">
        <f t="shared" si="47"/>
        <v>#DIV/0!</v>
      </c>
      <c r="K99" s="123" t="e">
        <f t="shared" si="47"/>
        <v>#DIV/0!</v>
      </c>
      <c r="L99" s="123" t="e">
        <f t="shared" si="47"/>
        <v>#DIV/0!</v>
      </c>
      <c r="M99" s="5" t="str">
        <f t="shared" si="43"/>
        <v>Gas sales</v>
      </c>
    </row>
    <row r="100" spans="1:13" ht="12">
      <c r="A100" s="160"/>
      <c r="B100" s="114" t="s">
        <v>72</v>
      </c>
      <c r="E100" s="58"/>
      <c r="F100" s="120"/>
      <c r="G100" s="125"/>
      <c r="H100" s="126"/>
      <c r="I100" s="125"/>
      <c r="J100" s="125"/>
      <c r="K100" s="125"/>
      <c r="L100" s="125"/>
      <c r="M100" s="22" t="str">
        <f t="shared" si="43"/>
        <v>Internal Rate of Return (IRR) (Criteria: &gt; discount rate)</v>
      </c>
    </row>
    <row r="101" spans="1:13" ht="12">
      <c r="A101" s="160"/>
      <c r="B101" s="8" t="s">
        <v>30</v>
      </c>
      <c r="E101" s="58" t="s">
        <v>8</v>
      </c>
      <c r="F101" s="42" t="s">
        <v>1</v>
      </c>
      <c r="G101" s="127">
        <f aca="true" t="shared" si="48" ref="G101:L101">IF(ISERROR(IRR(G191:G211)),"negative",IRR(G191:G211))</f>
        <v>0.08306523878642426</v>
      </c>
      <c r="H101" s="128">
        <f t="shared" si="48"/>
        <v>0.08306523878642426</v>
      </c>
      <c r="I101" s="127" t="str">
        <f t="shared" si="48"/>
        <v>negative</v>
      </c>
      <c r="J101" s="127" t="str">
        <f t="shared" si="48"/>
        <v>negative</v>
      </c>
      <c r="K101" s="127" t="str">
        <f t="shared" si="48"/>
        <v>negative</v>
      </c>
      <c r="L101" s="127" t="str">
        <f t="shared" si="48"/>
        <v>negative</v>
      </c>
      <c r="M101" s="5" t="str">
        <f t="shared" si="43"/>
        <v>Electricity generation</v>
      </c>
    </row>
    <row r="102" spans="1:13" ht="12">
      <c r="A102" s="160"/>
      <c r="B102" s="8" t="s">
        <v>28</v>
      </c>
      <c r="E102" s="58" t="s">
        <v>27</v>
      </c>
      <c r="F102" s="42" t="s">
        <v>1</v>
      </c>
      <c r="G102" s="127">
        <f aca="true" t="shared" si="49" ref="G102:L102">IF(ISERROR(IRR(G214:G234)),"negative",IRR(G214:G234))</f>
        <v>0.1040212961263581</v>
      </c>
      <c r="H102" s="128">
        <f t="shared" si="49"/>
        <v>0.1040212961263581</v>
      </c>
      <c r="I102" s="127" t="str">
        <f t="shared" si="49"/>
        <v>negative</v>
      </c>
      <c r="J102" s="127" t="str">
        <f t="shared" si="49"/>
        <v>negative</v>
      </c>
      <c r="K102" s="127" t="str">
        <f t="shared" si="49"/>
        <v>negative</v>
      </c>
      <c r="L102" s="127" t="str">
        <f t="shared" si="49"/>
        <v>negative</v>
      </c>
      <c r="M102" s="5" t="str">
        <f t="shared" si="43"/>
        <v>Gas sales</v>
      </c>
    </row>
    <row r="103" spans="1:13" ht="12">
      <c r="A103" s="160"/>
      <c r="B103" s="114" t="s">
        <v>73</v>
      </c>
      <c r="E103" s="58"/>
      <c r="F103" s="42"/>
      <c r="G103" s="129"/>
      <c r="H103" s="130"/>
      <c r="I103" s="129"/>
      <c r="J103" s="129"/>
      <c r="K103" s="129"/>
      <c r="L103" s="129"/>
      <c r="M103" s="22" t="str">
        <f t="shared" si="43"/>
        <v>Payback Period (Criteria: &gt; duration)</v>
      </c>
    </row>
    <row r="104" spans="1:13" ht="12">
      <c r="A104" s="160"/>
      <c r="B104" s="8" t="s">
        <v>30</v>
      </c>
      <c r="E104" s="58" t="s">
        <v>8</v>
      </c>
      <c r="F104" s="42" t="s">
        <v>33</v>
      </c>
      <c r="G104" s="77">
        <f aca="true" t="shared" si="50" ref="G104:L104">G$68/G89</f>
        <v>6.684437178708177</v>
      </c>
      <c r="H104" s="131">
        <f t="shared" si="50"/>
        <v>6.684437178708177</v>
      </c>
      <c r="I104" s="77" t="e">
        <f t="shared" si="50"/>
        <v>#DIV/0!</v>
      </c>
      <c r="J104" s="77" t="e">
        <f t="shared" si="50"/>
        <v>#DIV/0!</v>
      </c>
      <c r="K104" s="77" t="e">
        <f t="shared" si="50"/>
        <v>#DIV/0!</v>
      </c>
      <c r="L104" s="77" t="e">
        <f t="shared" si="50"/>
        <v>#DIV/0!</v>
      </c>
      <c r="M104" s="5" t="str">
        <f t="shared" si="43"/>
        <v>Electricity generation</v>
      </c>
    </row>
    <row r="105" spans="1:13" ht="12">
      <c r="A105" s="160"/>
      <c r="B105" s="8" t="s">
        <v>28</v>
      </c>
      <c r="E105" s="58" t="s">
        <v>27</v>
      </c>
      <c r="F105" s="42" t="s">
        <v>33</v>
      </c>
      <c r="G105" s="77">
        <f aca="true" t="shared" si="51" ref="G105:L105">G$69/G90</f>
        <v>6.107610629794929</v>
      </c>
      <c r="H105" s="131">
        <f t="shared" si="51"/>
        <v>6.107610629794929</v>
      </c>
      <c r="I105" s="77" t="e">
        <f t="shared" si="51"/>
        <v>#DIV/0!</v>
      </c>
      <c r="J105" s="77" t="e">
        <f t="shared" si="51"/>
        <v>#DIV/0!</v>
      </c>
      <c r="K105" s="77" t="e">
        <f t="shared" si="51"/>
        <v>#DIV/0!</v>
      </c>
      <c r="L105" s="77" t="e">
        <f t="shared" si="51"/>
        <v>#DIV/0!</v>
      </c>
      <c r="M105" s="5" t="str">
        <f t="shared" si="43"/>
        <v>Gas sales</v>
      </c>
    </row>
    <row r="106" spans="1:13" ht="12">
      <c r="A106" s="160"/>
      <c r="B106" s="114" t="s">
        <v>75</v>
      </c>
      <c r="E106" s="104"/>
      <c r="F106" s="120"/>
      <c r="G106" s="117"/>
      <c r="H106" s="116"/>
      <c r="I106" s="117"/>
      <c r="J106" s="117"/>
      <c r="K106" s="117"/>
      <c r="L106" s="117"/>
      <c r="M106" s="22" t="str">
        <f t="shared" si="43"/>
        <v>Equivalent Annual Annuity (Criteria: &gt; 0)</v>
      </c>
    </row>
    <row r="107" spans="1:13" ht="12">
      <c r="A107" s="160"/>
      <c r="B107" s="8" t="s">
        <v>30</v>
      </c>
      <c r="E107" s="58" t="s">
        <v>8</v>
      </c>
      <c r="F107" s="42" t="s">
        <v>4</v>
      </c>
      <c r="G107" s="102">
        <f aca="true" t="shared" si="52" ref="G107:L107">G$95/SUMPRODUCT(G$146:G$165,G$169:G$188)</f>
        <v>950.4355602820758</v>
      </c>
      <c r="H107" s="103">
        <f t="shared" si="52"/>
        <v>950.4355602820758</v>
      </c>
      <c r="I107" s="102">
        <f t="shared" si="52"/>
        <v>0</v>
      </c>
      <c r="J107" s="102">
        <f t="shared" si="52"/>
        <v>0</v>
      </c>
      <c r="K107" s="102">
        <f t="shared" si="52"/>
        <v>0</v>
      </c>
      <c r="L107" s="102">
        <f t="shared" si="52"/>
        <v>0</v>
      </c>
      <c r="M107" s="5" t="str">
        <f t="shared" si="43"/>
        <v>Electricity generation</v>
      </c>
    </row>
    <row r="108" spans="1:13" ht="12">
      <c r="A108" s="160"/>
      <c r="B108" s="8" t="s">
        <v>28</v>
      </c>
      <c r="E108" s="58" t="s">
        <v>27</v>
      </c>
      <c r="F108" s="42" t="s">
        <v>4</v>
      </c>
      <c r="G108" s="102">
        <f aca="true" t="shared" si="53" ref="G108:L108">G$96/SUMPRODUCT(G$146:G$165,G$169:G$188)</f>
        <v>5615.016173450485</v>
      </c>
      <c r="H108" s="103">
        <f t="shared" si="53"/>
        <v>5615.016173450485</v>
      </c>
      <c r="I108" s="102">
        <f t="shared" si="53"/>
        <v>0</v>
      </c>
      <c r="J108" s="102">
        <f t="shared" si="53"/>
        <v>0</v>
      </c>
      <c r="K108" s="102">
        <f t="shared" si="53"/>
        <v>0</v>
      </c>
      <c r="L108" s="102">
        <f t="shared" si="53"/>
        <v>0</v>
      </c>
      <c r="M108" s="5" t="str">
        <f t="shared" si="43"/>
        <v>Gas sales</v>
      </c>
    </row>
    <row r="109" spans="1:6" ht="12">
      <c r="A109" s="178"/>
      <c r="F109" s="120"/>
    </row>
    <row r="110" spans="1:13" ht="12">
      <c r="A110" s="178"/>
      <c r="B110" s="162"/>
      <c r="C110" s="162"/>
      <c r="D110" s="162"/>
      <c r="E110" s="162"/>
      <c r="F110" s="162"/>
      <c r="G110" s="162"/>
      <c r="H110" s="179"/>
      <c r="I110" s="179"/>
      <c r="J110" s="179"/>
      <c r="K110" s="179"/>
      <c r="L110" s="179"/>
      <c r="M110" s="8"/>
    </row>
    <row r="111" spans="8:13" ht="12">
      <c r="H111" s="8"/>
      <c r="I111" s="8"/>
      <c r="J111" s="8"/>
      <c r="K111" s="8"/>
      <c r="L111" s="8"/>
      <c r="M111" s="8"/>
    </row>
    <row r="112" spans="8:13" ht="12">
      <c r="H112" s="8"/>
      <c r="I112" s="8"/>
      <c r="J112" s="8"/>
      <c r="K112" s="8"/>
      <c r="L112" s="8"/>
      <c r="M112" s="8"/>
    </row>
    <row r="113" spans="8:13" ht="12">
      <c r="H113" s="8"/>
      <c r="I113" s="8"/>
      <c r="J113" s="8"/>
      <c r="K113" s="8"/>
      <c r="L113" s="8"/>
      <c r="M113" s="8"/>
    </row>
    <row r="114" spans="8:13" ht="12">
      <c r="H114" s="8"/>
      <c r="I114" s="8"/>
      <c r="J114" s="8"/>
      <c r="K114" s="8"/>
      <c r="L114" s="8"/>
      <c r="M114" s="8"/>
    </row>
    <row r="115" spans="8:13" ht="12">
      <c r="H115" s="8"/>
      <c r="I115" s="8"/>
      <c r="J115" s="8"/>
      <c r="K115" s="8"/>
      <c r="L115" s="8"/>
      <c r="M115" s="8"/>
    </row>
    <row r="116" spans="8:13" ht="12">
      <c r="H116" s="8"/>
      <c r="I116" s="8"/>
      <c r="J116" s="8"/>
      <c r="K116" s="8"/>
      <c r="L116" s="8"/>
      <c r="M116" s="8"/>
    </row>
    <row r="117" spans="8:13" ht="12">
      <c r="H117" s="8"/>
      <c r="I117" s="8"/>
      <c r="J117" s="8"/>
      <c r="K117" s="8"/>
      <c r="L117" s="8"/>
      <c r="M117" s="8"/>
    </row>
    <row r="118" spans="8:13" ht="12">
      <c r="H118" s="8"/>
      <c r="I118" s="8"/>
      <c r="J118" s="8"/>
      <c r="K118" s="8"/>
      <c r="L118" s="8"/>
      <c r="M118" s="8"/>
    </row>
    <row r="119" spans="8:13" ht="12">
      <c r="H119" s="8"/>
      <c r="I119" s="8"/>
      <c r="J119" s="8"/>
      <c r="K119" s="8"/>
      <c r="L119" s="8"/>
      <c r="M119" s="8"/>
    </row>
    <row r="120" spans="8:13" ht="12">
      <c r="H120" s="8"/>
      <c r="I120" s="8"/>
      <c r="J120" s="8"/>
      <c r="K120" s="8"/>
      <c r="L120" s="8"/>
      <c r="M120" s="8"/>
    </row>
    <row r="121" spans="8:13" ht="12">
      <c r="H121" s="8"/>
      <c r="I121" s="8"/>
      <c r="J121" s="8"/>
      <c r="K121" s="8"/>
      <c r="L121" s="8"/>
      <c r="M121" s="8"/>
    </row>
    <row r="122" spans="8:13" ht="12">
      <c r="H122" s="8"/>
      <c r="I122" s="8"/>
      <c r="J122" s="8"/>
      <c r="K122" s="8"/>
      <c r="L122" s="8"/>
      <c r="M122" s="8"/>
    </row>
    <row r="123" spans="8:13" ht="12">
      <c r="H123" s="8"/>
      <c r="I123" s="8"/>
      <c r="J123" s="8"/>
      <c r="K123" s="8"/>
      <c r="L123" s="8"/>
      <c r="M123" s="8"/>
    </row>
    <row r="124" spans="8:13" ht="12">
      <c r="H124" s="8"/>
      <c r="I124" s="8"/>
      <c r="J124" s="8"/>
      <c r="K124" s="8"/>
      <c r="L124" s="8"/>
      <c r="M124" s="8"/>
    </row>
    <row r="125" spans="8:13" ht="12">
      <c r="H125" s="8"/>
      <c r="I125" s="8"/>
      <c r="J125" s="8"/>
      <c r="K125" s="8"/>
      <c r="L125" s="8"/>
      <c r="M125" s="8"/>
    </row>
    <row r="126" spans="8:13" ht="12">
      <c r="H126" s="8"/>
      <c r="I126" s="8"/>
      <c r="J126" s="8"/>
      <c r="K126" s="8"/>
      <c r="L126" s="8"/>
      <c r="M126" s="8"/>
    </row>
    <row r="127" spans="8:13" ht="12">
      <c r="H127" s="8"/>
      <c r="I127" s="8"/>
      <c r="J127" s="8"/>
      <c r="K127" s="8"/>
      <c r="L127" s="8"/>
      <c r="M127" s="8"/>
    </row>
    <row r="128" spans="8:13" ht="12">
      <c r="H128" s="8"/>
      <c r="I128" s="8"/>
      <c r="J128" s="8"/>
      <c r="K128" s="8"/>
      <c r="L128" s="8"/>
      <c r="M128" s="8"/>
    </row>
    <row r="129" spans="8:13" ht="12">
      <c r="H129" s="8"/>
      <c r="I129" s="8"/>
      <c r="J129" s="8"/>
      <c r="K129" s="8"/>
      <c r="L129" s="8"/>
      <c r="M129" s="8"/>
    </row>
    <row r="130" spans="8:13" ht="12">
      <c r="H130" s="8"/>
      <c r="I130" s="8"/>
      <c r="J130" s="8"/>
      <c r="K130" s="8"/>
      <c r="L130" s="8"/>
      <c r="M130" s="8"/>
    </row>
    <row r="131" spans="8:13" ht="12">
      <c r="H131" s="8"/>
      <c r="I131" s="8"/>
      <c r="J131" s="8"/>
      <c r="K131" s="8"/>
      <c r="L131" s="8"/>
      <c r="M131" s="8"/>
    </row>
    <row r="132" spans="8:13" ht="12">
      <c r="H132" s="8"/>
      <c r="I132" s="8"/>
      <c r="J132" s="8"/>
      <c r="K132" s="8"/>
      <c r="L132" s="8"/>
      <c r="M132" s="8"/>
    </row>
    <row r="133" spans="8:13" ht="12">
      <c r="H133" s="8"/>
      <c r="I133" s="8"/>
      <c r="J133" s="8"/>
      <c r="K133" s="8"/>
      <c r="L133" s="8"/>
      <c r="M133" s="8"/>
    </row>
    <row r="134" spans="8:13" ht="12">
      <c r="H134" s="8"/>
      <c r="I134" s="8"/>
      <c r="J134" s="8"/>
      <c r="K134" s="8"/>
      <c r="L134" s="8"/>
      <c r="M134" s="8"/>
    </row>
    <row r="135" spans="8:13" ht="12">
      <c r="H135" s="8"/>
      <c r="I135" s="8"/>
      <c r="J135" s="8"/>
      <c r="K135" s="8"/>
      <c r="L135" s="8"/>
      <c r="M135" s="8"/>
    </row>
    <row r="136" spans="8:13" ht="12">
      <c r="H136" s="8"/>
      <c r="I136" s="8"/>
      <c r="J136" s="8"/>
      <c r="K136" s="8"/>
      <c r="L136" s="8"/>
      <c r="M136" s="8"/>
    </row>
    <row r="137" spans="8:13" ht="12">
      <c r="H137" s="8"/>
      <c r="I137" s="8"/>
      <c r="J137" s="8"/>
      <c r="K137" s="8"/>
      <c r="L137" s="8"/>
      <c r="M137" s="8"/>
    </row>
    <row r="138" spans="2:13" ht="12">
      <c r="B138" s="50"/>
      <c r="C138" s="50"/>
      <c r="D138" s="50"/>
      <c r="E138" s="50"/>
      <c r="F138" s="50"/>
      <c r="G138" s="50"/>
      <c r="H138" s="175"/>
      <c r="I138" s="175"/>
      <c r="J138" s="175"/>
      <c r="K138" s="175"/>
      <c r="L138" s="175"/>
      <c r="M138" s="8"/>
    </row>
    <row r="139" spans="2:13" ht="12">
      <c r="B139" s="50"/>
      <c r="C139" s="50"/>
      <c r="D139" s="50"/>
      <c r="E139" s="50"/>
      <c r="F139" s="50"/>
      <c r="G139" s="50"/>
      <c r="H139" s="175"/>
      <c r="I139" s="175"/>
      <c r="J139" s="175"/>
      <c r="K139" s="175"/>
      <c r="L139" s="175"/>
      <c r="M139" s="8"/>
    </row>
    <row r="140" spans="2:13" ht="12">
      <c r="B140" s="50"/>
      <c r="C140" s="50"/>
      <c r="D140" s="50"/>
      <c r="E140" s="50"/>
      <c r="F140" s="50"/>
      <c r="G140" s="50"/>
      <c r="H140" s="175"/>
      <c r="I140" s="175"/>
      <c r="J140" s="175"/>
      <c r="K140" s="175"/>
      <c r="L140" s="175"/>
      <c r="M140" s="8"/>
    </row>
    <row r="141" spans="2:13" ht="12">
      <c r="B141" s="50"/>
      <c r="C141" s="50"/>
      <c r="D141" s="50"/>
      <c r="E141" s="50"/>
      <c r="F141" s="50"/>
      <c r="G141" s="50"/>
      <c r="H141" s="175"/>
      <c r="I141" s="175"/>
      <c r="J141" s="175"/>
      <c r="K141" s="175"/>
      <c r="L141" s="175"/>
      <c r="M141" s="8"/>
    </row>
    <row r="142" spans="2:13" ht="12">
      <c r="B142" s="50"/>
      <c r="C142" s="50"/>
      <c r="D142" s="50"/>
      <c r="E142" s="50"/>
      <c r="F142" s="50"/>
      <c r="G142" s="50"/>
      <c r="H142" s="175"/>
      <c r="I142" s="175"/>
      <c r="J142" s="175"/>
      <c r="K142" s="175"/>
      <c r="L142" s="175"/>
      <c r="M142" s="8"/>
    </row>
    <row r="143" spans="1:13" ht="12">
      <c r="A143" s="132"/>
      <c r="B143" s="133"/>
      <c r="C143" s="133"/>
      <c r="D143" s="133" t="s">
        <v>34</v>
      </c>
      <c r="E143" s="133"/>
      <c r="F143" s="133"/>
      <c r="G143" s="133"/>
      <c r="H143" s="142"/>
      <c r="I143" s="142"/>
      <c r="J143" s="142"/>
      <c r="K143" s="142"/>
      <c r="L143" s="142"/>
      <c r="M143" s="8"/>
    </row>
    <row r="144" spans="1:13" ht="12">
      <c r="A144" s="132"/>
      <c r="B144" s="133"/>
      <c r="C144" s="133"/>
      <c r="D144" s="133"/>
      <c r="E144" s="133"/>
      <c r="F144" s="133"/>
      <c r="G144" s="134" t="s">
        <v>71</v>
      </c>
      <c r="H144" s="142"/>
      <c r="I144" s="142"/>
      <c r="J144" s="142"/>
      <c r="K144" s="142"/>
      <c r="L144" s="142"/>
      <c r="M144" s="8"/>
    </row>
    <row r="145" spans="1:13" ht="12">
      <c r="A145" s="132"/>
      <c r="B145" s="133"/>
      <c r="C145" s="133"/>
      <c r="D145" s="133"/>
      <c r="E145" s="133"/>
      <c r="F145" s="133">
        <v>0</v>
      </c>
      <c r="G145" s="135">
        <f aca="true" t="shared" si="54" ref="G145:G165">(1/(1+G$61)^$F145)</f>
        <v>1</v>
      </c>
      <c r="H145" s="144">
        <f aca="true" t="shared" si="55" ref="H145:L160">(1/(1+H$61)^$F145)</f>
        <v>1</v>
      </c>
      <c r="I145" s="144">
        <f t="shared" si="55"/>
        <v>1</v>
      </c>
      <c r="J145" s="144">
        <f t="shared" si="55"/>
        <v>1</v>
      </c>
      <c r="K145" s="144">
        <f t="shared" si="55"/>
        <v>1</v>
      </c>
      <c r="L145" s="144">
        <f t="shared" si="55"/>
        <v>1</v>
      </c>
      <c r="M145" s="8"/>
    </row>
    <row r="146" spans="1:13" ht="12">
      <c r="A146" s="132"/>
      <c r="B146" s="133"/>
      <c r="C146" s="133"/>
      <c r="D146" s="133"/>
      <c r="E146" s="133"/>
      <c r="F146" s="133">
        <v>1</v>
      </c>
      <c r="G146" s="135">
        <f t="shared" si="54"/>
        <v>0.9259259259259258</v>
      </c>
      <c r="H146" s="144">
        <f t="shared" si="55"/>
        <v>0.9259259259259258</v>
      </c>
      <c r="I146" s="144">
        <f t="shared" si="55"/>
        <v>0.9259259259259258</v>
      </c>
      <c r="J146" s="144">
        <f t="shared" si="55"/>
        <v>0.9259259259259258</v>
      </c>
      <c r="K146" s="144">
        <f t="shared" si="55"/>
        <v>0.9259259259259258</v>
      </c>
      <c r="L146" s="144">
        <f t="shared" si="55"/>
        <v>0.9259259259259258</v>
      </c>
      <c r="M146" s="8"/>
    </row>
    <row r="147" spans="1:13" ht="12">
      <c r="A147" s="132"/>
      <c r="B147" s="133"/>
      <c r="C147" s="133"/>
      <c r="D147" s="133"/>
      <c r="E147" s="133"/>
      <c r="F147" s="133">
        <v>2</v>
      </c>
      <c r="G147" s="135">
        <f t="shared" si="54"/>
        <v>0.8573388203017832</v>
      </c>
      <c r="H147" s="144">
        <f t="shared" si="55"/>
        <v>0.8573388203017832</v>
      </c>
      <c r="I147" s="144">
        <f t="shared" si="55"/>
        <v>0.8573388203017832</v>
      </c>
      <c r="J147" s="144">
        <f t="shared" si="55"/>
        <v>0.8573388203017832</v>
      </c>
      <c r="K147" s="144">
        <f t="shared" si="55"/>
        <v>0.8573388203017832</v>
      </c>
      <c r="L147" s="144">
        <f t="shared" si="55"/>
        <v>0.8573388203017832</v>
      </c>
      <c r="M147" s="8"/>
    </row>
    <row r="148" spans="1:13" ht="12">
      <c r="A148" s="132"/>
      <c r="B148" s="133"/>
      <c r="C148" s="133"/>
      <c r="D148" s="133"/>
      <c r="E148" s="133"/>
      <c r="F148" s="133">
        <v>3</v>
      </c>
      <c r="G148" s="135">
        <f t="shared" si="54"/>
        <v>0.7938322410201696</v>
      </c>
      <c r="H148" s="144">
        <f t="shared" si="55"/>
        <v>0.7938322410201696</v>
      </c>
      <c r="I148" s="144">
        <f t="shared" si="55"/>
        <v>0.7938322410201696</v>
      </c>
      <c r="J148" s="144">
        <f t="shared" si="55"/>
        <v>0.7938322410201696</v>
      </c>
      <c r="K148" s="144">
        <f t="shared" si="55"/>
        <v>0.7938322410201696</v>
      </c>
      <c r="L148" s="144">
        <f t="shared" si="55"/>
        <v>0.7938322410201696</v>
      </c>
      <c r="M148" s="8"/>
    </row>
    <row r="149" spans="1:13" ht="12">
      <c r="A149" s="132"/>
      <c r="B149" s="133"/>
      <c r="C149" s="133"/>
      <c r="D149" s="133"/>
      <c r="E149" s="133"/>
      <c r="F149" s="133">
        <v>4</v>
      </c>
      <c r="G149" s="135">
        <f t="shared" si="54"/>
        <v>0.7350298527964533</v>
      </c>
      <c r="H149" s="144">
        <f t="shared" si="55"/>
        <v>0.7350298527964533</v>
      </c>
      <c r="I149" s="144">
        <f t="shared" si="55"/>
        <v>0.7350298527964533</v>
      </c>
      <c r="J149" s="144">
        <f t="shared" si="55"/>
        <v>0.7350298527964533</v>
      </c>
      <c r="K149" s="144">
        <f t="shared" si="55"/>
        <v>0.7350298527964533</v>
      </c>
      <c r="L149" s="144">
        <f t="shared" si="55"/>
        <v>0.7350298527964533</v>
      </c>
      <c r="M149" s="8"/>
    </row>
    <row r="150" spans="1:13" ht="12">
      <c r="A150" s="132"/>
      <c r="B150" s="133"/>
      <c r="C150" s="133"/>
      <c r="D150" s="133"/>
      <c r="E150" s="133"/>
      <c r="F150" s="133">
        <v>5</v>
      </c>
      <c r="G150" s="135">
        <f t="shared" si="54"/>
        <v>0.680583197033753</v>
      </c>
      <c r="H150" s="144">
        <f t="shared" si="55"/>
        <v>0.680583197033753</v>
      </c>
      <c r="I150" s="144">
        <f t="shared" si="55"/>
        <v>0.680583197033753</v>
      </c>
      <c r="J150" s="144">
        <f t="shared" si="55"/>
        <v>0.680583197033753</v>
      </c>
      <c r="K150" s="144">
        <f t="shared" si="55"/>
        <v>0.680583197033753</v>
      </c>
      <c r="L150" s="144">
        <f t="shared" si="55"/>
        <v>0.680583197033753</v>
      </c>
      <c r="M150" s="8"/>
    </row>
    <row r="151" spans="1:13" ht="12">
      <c r="A151" s="132"/>
      <c r="B151" s="133"/>
      <c r="C151" s="133"/>
      <c r="D151" s="133"/>
      <c r="E151" s="133"/>
      <c r="F151" s="133">
        <v>6</v>
      </c>
      <c r="G151" s="135">
        <f t="shared" si="54"/>
        <v>0.6301696268831045</v>
      </c>
      <c r="H151" s="144">
        <f t="shared" si="55"/>
        <v>0.6301696268831045</v>
      </c>
      <c r="I151" s="144">
        <f t="shared" si="55"/>
        <v>0.6301696268831045</v>
      </c>
      <c r="J151" s="144">
        <f t="shared" si="55"/>
        <v>0.6301696268831045</v>
      </c>
      <c r="K151" s="144">
        <f t="shared" si="55"/>
        <v>0.6301696268831045</v>
      </c>
      <c r="L151" s="144">
        <f t="shared" si="55"/>
        <v>0.6301696268831045</v>
      </c>
      <c r="M151" s="8"/>
    </row>
    <row r="152" spans="1:13" ht="12">
      <c r="A152" s="132"/>
      <c r="B152" s="133"/>
      <c r="C152" s="133"/>
      <c r="D152" s="133"/>
      <c r="E152" s="133"/>
      <c r="F152" s="133">
        <v>7</v>
      </c>
      <c r="G152" s="135">
        <f t="shared" si="54"/>
        <v>0.5834903952621339</v>
      </c>
      <c r="H152" s="144">
        <f t="shared" si="55"/>
        <v>0.5834903952621339</v>
      </c>
      <c r="I152" s="144">
        <f t="shared" si="55"/>
        <v>0.5834903952621339</v>
      </c>
      <c r="J152" s="144">
        <f t="shared" si="55"/>
        <v>0.5834903952621339</v>
      </c>
      <c r="K152" s="144">
        <f t="shared" si="55"/>
        <v>0.5834903952621339</v>
      </c>
      <c r="L152" s="144">
        <f t="shared" si="55"/>
        <v>0.5834903952621339</v>
      </c>
      <c r="M152" s="8"/>
    </row>
    <row r="153" spans="1:13" ht="12">
      <c r="A153" s="132"/>
      <c r="B153" s="133"/>
      <c r="C153" s="133"/>
      <c r="D153" s="133"/>
      <c r="E153" s="133"/>
      <c r="F153" s="133">
        <v>8</v>
      </c>
      <c r="G153" s="135">
        <f t="shared" si="54"/>
        <v>0.5402688845019757</v>
      </c>
      <c r="H153" s="144">
        <f t="shared" si="55"/>
        <v>0.5402688845019757</v>
      </c>
      <c r="I153" s="144">
        <f t="shared" si="55"/>
        <v>0.5402688845019757</v>
      </c>
      <c r="J153" s="144">
        <f t="shared" si="55"/>
        <v>0.5402688845019757</v>
      </c>
      <c r="K153" s="144">
        <f t="shared" si="55"/>
        <v>0.5402688845019757</v>
      </c>
      <c r="L153" s="144">
        <f t="shared" si="55"/>
        <v>0.5402688845019757</v>
      </c>
      <c r="M153" s="8"/>
    </row>
    <row r="154" spans="1:13" ht="12">
      <c r="A154" s="132"/>
      <c r="B154" s="133"/>
      <c r="C154" s="133"/>
      <c r="D154" s="133"/>
      <c r="E154" s="133"/>
      <c r="F154" s="133">
        <v>9</v>
      </c>
      <c r="G154" s="135">
        <f t="shared" si="54"/>
        <v>0.500248967131459</v>
      </c>
      <c r="H154" s="144">
        <f t="shared" si="55"/>
        <v>0.500248967131459</v>
      </c>
      <c r="I154" s="144">
        <f t="shared" si="55"/>
        <v>0.500248967131459</v>
      </c>
      <c r="J154" s="144">
        <f t="shared" si="55"/>
        <v>0.500248967131459</v>
      </c>
      <c r="K154" s="144">
        <f t="shared" si="55"/>
        <v>0.500248967131459</v>
      </c>
      <c r="L154" s="144">
        <f t="shared" si="55"/>
        <v>0.500248967131459</v>
      </c>
      <c r="M154" s="8"/>
    </row>
    <row r="155" spans="1:13" ht="12">
      <c r="A155" s="132"/>
      <c r="B155" s="133"/>
      <c r="C155" s="133"/>
      <c r="D155" s="133"/>
      <c r="E155" s="133"/>
      <c r="F155" s="133">
        <v>10</v>
      </c>
      <c r="G155" s="135">
        <f t="shared" si="54"/>
        <v>0.46319348808468425</v>
      </c>
      <c r="H155" s="144">
        <f t="shared" si="55"/>
        <v>0.46319348808468425</v>
      </c>
      <c r="I155" s="144">
        <f t="shared" si="55"/>
        <v>0.46319348808468425</v>
      </c>
      <c r="J155" s="144">
        <f t="shared" si="55"/>
        <v>0.46319348808468425</v>
      </c>
      <c r="K155" s="144">
        <f t="shared" si="55"/>
        <v>0.46319348808468425</v>
      </c>
      <c r="L155" s="144">
        <f t="shared" si="55"/>
        <v>0.46319348808468425</v>
      </c>
      <c r="M155" s="8"/>
    </row>
    <row r="156" spans="1:13" ht="12">
      <c r="A156" s="132"/>
      <c r="B156" s="133"/>
      <c r="C156" s="133"/>
      <c r="D156" s="133"/>
      <c r="E156" s="133"/>
      <c r="F156" s="133">
        <v>11</v>
      </c>
      <c r="G156" s="135">
        <f t="shared" si="54"/>
        <v>0.4288828593376706</v>
      </c>
      <c r="H156" s="144">
        <f t="shared" si="55"/>
        <v>0.4288828593376706</v>
      </c>
      <c r="I156" s="144">
        <f t="shared" si="55"/>
        <v>0.4288828593376706</v>
      </c>
      <c r="J156" s="144">
        <f t="shared" si="55"/>
        <v>0.4288828593376706</v>
      </c>
      <c r="K156" s="144">
        <f t="shared" si="55"/>
        <v>0.4288828593376706</v>
      </c>
      <c r="L156" s="144">
        <f t="shared" si="55"/>
        <v>0.4288828593376706</v>
      </c>
      <c r="M156" s="8"/>
    </row>
    <row r="157" spans="1:13" ht="12">
      <c r="A157" s="132"/>
      <c r="B157" s="133"/>
      <c r="C157" s="133"/>
      <c r="D157" s="133"/>
      <c r="E157" s="133"/>
      <c r="F157" s="133">
        <v>12</v>
      </c>
      <c r="G157" s="135">
        <f t="shared" si="54"/>
        <v>0.39711375864599124</v>
      </c>
      <c r="H157" s="144">
        <f t="shared" si="55"/>
        <v>0.39711375864599124</v>
      </c>
      <c r="I157" s="144">
        <f t="shared" si="55"/>
        <v>0.39711375864599124</v>
      </c>
      <c r="J157" s="144">
        <f t="shared" si="55"/>
        <v>0.39711375864599124</v>
      </c>
      <c r="K157" s="144">
        <f t="shared" si="55"/>
        <v>0.39711375864599124</v>
      </c>
      <c r="L157" s="144">
        <f t="shared" si="55"/>
        <v>0.39711375864599124</v>
      </c>
      <c r="M157" s="8"/>
    </row>
    <row r="158" spans="1:13" ht="12">
      <c r="A158" s="132"/>
      <c r="B158" s="133"/>
      <c r="C158" s="133"/>
      <c r="D158" s="133"/>
      <c r="E158" s="133"/>
      <c r="F158" s="133">
        <v>13</v>
      </c>
      <c r="G158" s="135">
        <f t="shared" si="54"/>
        <v>0.3676979246722141</v>
      </c>
      <c r="H158" s="144">
        <f t="shared" si="55"/>
        <v>0.3676979246722141</v>
      </c>
      <c r="I158" s="144">
        <f t="shared" si="55"/>
        <v>0.3676979246722141</v>
      </c>
      <c r="J158" s="144">
        <f t="shared" si="55"/>
        <v>0.3676979246722141</v>
      </c>
      <c r="K158" s="144">
        <f t="shared" si="55"/>
        <v>0.3676979246722141</v>
      </c>
      <c r="L158" s="144">
        <f t="shared" si="55"/>
        <v>0.3676979246722141</v>
      </c>
      <c r="M158" s="8"/>
    </row>
    <row r="159" spans="1:13" ht="12">
      <c r="A159" s="132"/>
      <c r="B159" s="133"/>
      <c r="C159" s="133"/>
      <c r="D159" s="133"/>
      <c r="E159" s="133"/>
      <c r="F159" s="133">
        <v>14</v>
      </c>
      <c r="G159" s="135">
        <f t="shared" si="54"/>
        <v>0.3404610413631612</v>
      </c>
      <c r="H159" s="144">
        <f t="shared" si="55"/>
        <v>0.3404610413631612</v>
      </c>
      <c r="I159" s="144">
        <f t="shared" si="55"/>
        <v>0.3404610413631612</v>
      </c>
      <c r="J159" s="144">
        <f t="shared" si="55"/>
        <v>0.3404610413631612</v>
      </c>
      <c r="K159" s="144">
        <f t="shared" si="55"/>
        <v>0.3404610413631612</v>
      </c>
      <c r="L159" s="144">
        <f t="shared" si="55"/>
        <v>0.3404610413631612</v>
      </c>
      <c r="M159" s="8"/>
    </row>
    <row r="160" spans="1:13" ht="12">
      <c r="A160" s="132"/>
      <c r="B160" s="133"/>
      <c r="C160" s="133"/>
      <c r="D160" s="133"/>
      <c r="E160" s="133"/>
      <c r="F160" s="133">
        <v>15</v>
      </c>
      <c r="G160" s="135">
        <f t="shared" si="54"/>
        <v>0.31524170496588994</v>
      </c>
      <c r="H160" s="144">
        <f t="shared" si="55"/>
        <v>0.31524170496588994</v>
      </c>
      <c r="I160" s="144">
        <f t="shared" si="55"/>
        <v>0.31524170496588994</v>
      </c>
      <c r="J160" s="144">
        <f t="shared" si="55"/>
        <v>0.31524170496588994</v>
      </c>
      <c r="K160" s="144">
        <f t="shared" si="55"/>
        <v>0.31524170496588994</v>
      </c>
      <c r="L160" s="144">
        <f t="shared" si="55"/>
        <v>0.31524170496588994</v>
      </c>
      <c r="M160" s="8"/>
    </row>
    <row r="161" spans="1:13" ht="12">
      <c r="A161" s="132"/>
      <c r="B161" s="133"/>
      <c r="C161" s="133"/>
      <c r="D161" s="133"/>
      <c r="E161" s="133"/>
      <c r="F161" s="133">
        <v>16</v>
      </c>
      <c r="G161" s="135">
        <f t="shared" si="54"/>
        <v>0.2918904675610092</v>
      </c>
      <c r="H161" s="144">
        <f aca="true" t="shared" si="56" ref="H161:L165">(1/(1+H$61)^$F161)</f>
        <v>0.2918904675610092</v>
      </c>
      <c r="I161" s="144">
        <f t="shared" si="56"/>
        <v>0.2918904675610092</v>
      </c>
      <c r="J161" s="144">
        <f t="shared" si="56"/>
        <v>0.2918904675610092</v>
      </c>
      <c r="K161" s="144">
        <f t="shared" si="56"/>
        <v>0.2918904675610092</v>
      </c>
      <c r="L161" s="144">
        <f t="shared" si="56"/>
        <v>0.2918904675610092</v>
      </c>
      <c r="M161" s="8"/>
    </row>
    <row r="162" spans="1:13" ht="12">
      <c r="A162" s="132"/>
      <c r="B162" s="133"/>
      <c r="C162" s="133"/>
      <c r="D162" s="133"/>
      <c r="E162" s="133"/>
      <c r="F162" s="133">
        <v>17</v>
      </c>
      <c r="G162" s="135">
        <f t="shared" si="54"/>
        <v>0.27026895144537894</v>
      </c>
      <c r="H162" s="144">
        <f t="shared" si="56"/>
        <v>0.27026895144537894</v>
      </c>
      <c r="I162" s="144">
        <f t="shared" si="56"/>
        <v>0.27026895144537894</v>
      </c>
      <c r="J162" s="144">
        <f t="shared" si="56"/>
        <v>0.27026895144537894</v>
      </c>
      <c r="K162" s="144">
        <f t="shared" si="56"/>
        <v>0.27026895144537894</v>
      </c>
      <c r="L162" s="144">
        <f t="shared" si="56"/>
        <v>0.27026895144537894</v>
      </c>
      <c r="M162" s="8"/>
    </row>
    <row r="163" spans="1:13" ht="12">
      <c r="A163" s="132"/>
      <c r="B163" s="133"/>
      <c r="C163" s="133"/>
      <c r="D163" s="133"/>
      <c r="E163" s="133"/>
      <c r="F163" s="133">
        <v>18</v>
      </c>
      <c r="G163" s="135">
        <f t="shared" si="54"/>
        <v>0.25024902911609154</v>
      </c>
      <c r="H163" s="144">
        <f t="shared" si="56"/>
        <v>0.25024902911609154</v>
      </c>
      <c r="I163" s="144">
        <f t="shared" si="56"/>
        <v>0.25024902911609154</v>
      </c>
      <c r="J163" s="144">
        <f t="shared" si="56"/>
        <v>0.25024902911609154</v>
      </c>
      <c r="K163" s="144">
        <f t="shared" si="56"/>
        <v>0.25024902911609154</v>
      </c>
      <c r="L163" s="144">
        <f t="shared" si="56"/>
        <v>0.25024902911609154</v>
      </c>
      <c r="M163" s="8"/>
    </row>
    <row r="164" spans="1:13" ht="12">
      <c r="A164" s="132"/>
      <c r="B164" s="133"/>
      <c r="C164" s="133"/>
      <c r="D164" s="133"/>
      <c r="E164" s="133"/>
      <c r="F164" s="133">
        <v>19</v>
      </c>
      <c r="G164" s="135">
        <f t="shared" si="54"/>
        <v>0.23171206399638106</v>
      </c>
      <c r="H164" s="144">
        <f t="shared" si="56"/>
        <v>0.23171206399638106</v>
      </c>
      <c r="I164" s="144">
        <f t="shared" si="56"/>
        <v>0.23171206399638106</v>
      </c>
      <c r="J164" s="144">
        <f t="shared" si="56"/>
        <v>0.23171206399638106</v>
      </c>
      <c r="K164" s="144">
        <f t="shared" si="56"/>
        <v>0.23171206399638106</v>
      </c>
      <c r="L164" s="144">
        <f t="shared" si="56"/>
        <v>0.23171206399638106</v>
      </c>
      <c r="M164" s="8"/>
    </row>
    <row r="165" spans="1:13" ht="12">
      <c r="A165" s="132"/>
      <c r="B165" s="133"/>
      <c r="C165" s="133"/>
      <c r="D165" s="133"/>
      <c r="E165" s="133"/>
      <c r="F165" s="133">
        <v>20</v>
      </c>
      <c r="G165" s="135">
        <f t="shared" si="54"/>
        <v>0.21454820740405653</v>
      </c>
      <c r="H165" s="144">
        <f t="shared" si="56"/>
        <v>0.21454820740405653</v>
      </c>
      <c r="I165" s="144">
        <f t="shared" si="56"/>
        <v>0.21454820740405653</v>
      </c>
      <c r="J165" s="144">
        <f t="shared" si="56"/>
        <v>0.21454820740405653</v>
      </c>
      <c r="K165" s="144">
        <f t="shared" si="56"/>
        <v>0.21454820740405653</v>
      </c>
      <c r="L165" s="144">
        <f t="shared" si="56"/>
        <v>0.21454820740405653</v>
      </c>
      <c r="M165" s="8"/>
    </row>
    <row r="166" spans="1:13" ht="12">
      <c r="A166" s="132"/>
      <c r="B166" s="133"/>
      <c r="C166" s="133"/>
      <c r="D166" s="133"/>
      <c r="E166" s="133"/>
      <c r="F166" s="133"/>
      <c r="G166" s="134"/>
      <c r="H166" s="142"/>
      <c r="I166" s="142"/>
      <c r="J166" s="142"/>
      <c r="K166" s="142"/>
      <c r="L166" s="142"/>
      <c r="M166" s="8"/>
    </row>
    <row r="167" spans="1:13" ht="12">
      <c r="A167" s="132"/>
      <c r="B167" s="133"/>
      <c r="C167" s="133"/>
      <c r="D167" s="133"/>
      <c r="E167" s="133"/>
      <c r="F167" s="133"/>
      <c r="G167" s="134" t="s">
        <v>74</v>
      </c>
      <c r="H167" s="142"/>
      <c r="I167" s="142"/>
      <c r="J167" s="142"/>
      <c r="K167" s="142"/>
      <c r="L167" s="142"/>
      <c r="M167" s="8"/>
    </row>
    <row r="168" spans="1:13" ht="12">
      <c r="A168" s="132"/>
      <c r="B168" s="133"/>
      <c r="C168" s="133"/>
      <c r="D168" s="133"/>
      <c r="E168" s="133"/>
      <c r="F168" s="133">
        <v>0</v>
      </c>
      <c r="G168" s="134">
        <f aca="true" t="shared" si="57" ref="G168:L168">IF($F168&lt;=G$70,1,0)</f>
        <v>1</v>
      </c>
      <c r="H168" s="143">
        <f t="shared" si="57"/>
        <v>1</v>
      </c>
      <c r="I168" s="143">
        <f t="shared" si="57"/>
        <v>1</v>
      </c>
      <c r="J168" s="143">
        <f t="shared" si="57"/>
        <v>1</v>
      </c>
      <c r="K168" s="143">
        <f t="shared" si="57"/>
        <v>1</v>
      </c>
      <c r="L168" s="143">
        <f t="shared" si="57"/>
        <v>1</v>
      </c>
      <c r="M168" s="8"/>
    </row>
    <row r="169" spans="1:13" ht="12">
      <c r="A169" s="132"/>
      <c r="B169" s="133"/>
      <c r="C169" s="133"/>
      <c r="D169" s="133"/>
      <c r="E169" s="133"/>
      <c r="F169" s="133">
        <v>1</v>
      </c>
      <c r="G169" s="134">
        <f aca="true" t="shared" si="58" ref="G169:L188">IF($F169&lt;=G$70,1,0)</f>
        <v>1</v>
      </c>
      <c r="H169" s="143">
        <f t="shared" si="58"/>
        <v>1</v>
      </c>
      <c r="I169" s="143">
        <f t="shared" si="58"/>
        <v>1</v>
      </c>
      <c r="J169" s="143">
        <f t="shared" si="58"/>
        <v>1</v>
      </c>
      <c r="K169" s="143">
        <f t="shared" si="58"/>
        <v>1</v>
      </c>
      <c r="L169" s="143">
        <f t="shared" si="58"/>
        <v>1</v>
      </c>
      <c r="M169" s="8"/>
    </row>
    <row r="170" spans="1:13" ht="12">
      <c r="A170" s="132"/>
      <c r="B170" s="133"/>
      <c r="C170" s="133"/>
      <c r="D170" s="133"/>
      <c r="E170" s="133"/>
      <c r="F170" s="133">
        <v>2</v>
      </c>
      <c r="G170" s="134">
        <f t="shared" si="58"/>
        <v>1</v>
      </c>
      <c r="H170" s="143">
        <f t="shared" si="58"/>
        <v>1</v>
      </c>
      <c r="I170" s="143">
        <f t="shared" si="58"/>
        <v>1</v>
      </c>
      <c r="J170" s="143">
        <f t="shared" si="58"/>
        <v>1</v>
      </c>
      <c r="K170" s="143">
        <f t="shared" si="58"/>
        <v>1</v>
      </c>
      <c r="L170" s="143">
        <f t="shared" si="58"/>
        <v>1</v>
      </c>
      <c r="M170" s="8"/>
    </row>
    <row r="171" spans="1:13" ht="12">
      <c r="A171" s="132"/>
      <c r="B171" s="133"/>
      <c r="C171" s="133"/>
      <c r="D171" s="133"/>
      <c r="E171" s="133"/>
      <c r="F171" s="133">
        <v>3</v>
      </c>
      <c r="G171" s="134">
        <f t="shared" si="58"/>
        <v>1</v>
      </c>
      <c r="H171" s="143">
        <f t="shared" si="58"/>
        <v>1</v>
      </c>
      <c r="I171" s="143">
        <f t="shared" si="58"/>
        <v>1</v>
      </c>
      <c r="J171" s="143">
        <f t="shared" si="58"/>
        <v>1</v>
      </c>
      <c r="K171" s="143">
        <f t="shared" si="58"/>
        <v>1</v>
      </c>
      <c r="L171" s="143">
        <f t="shared" si="58"/>
        <v>1</v>
      </c>
      <c r="M171" s="8"/>
    </row>
    <row r="172" spans="1:13" ht="12">
      <c r="A172" s="132"/>
      <c r="B172" s="133"/>
      <c r="C172" s="133"/>
      <c r="D172" s="133"/>
      <c r="E172" s="133"/>
      <c r="F172" s="133">
        <v>4</v>
      </c>
      <c r="G172" s="134">
        <f t="shared" si="58"/>
        <v>1</v>
      </c>
      <c r="H172" s="143">
        <f t="shared" si="58"/>
        <v>1</v>
      </c>
      <c r="I172" s="143">
        <f t="shared" si="58"/>
        <v>1</v>
      </c>
      <c r="J172" s="143">
        <f t="shared" si="58"/>
        <v>1</v>
      </c>
      <c r="K172" s="143">
        <f t="shared" si="58"/>
        <v>1</v>
      </c>
      <c r="L172" s="143">
        <f t="shared" si="58"/>
        <v>1</v>
      </c>
      <c r="M172" s="8"/>
    </row>
    <row r="173" spans="1:13" ht="12">
      <c r="A173" s="132"/>
      <c r="B173" s="133"/>
      <c r="C173" s="133"/>
      <c r="D173" s="133"/>
      <c r="E173" s="133"/>
      <c r="F173" s="133">
        <v>5</v>
      </c>
      <c r="G173" s="134">
        <f t="shared" si="58"/>
        <v>1</v>
      </c>
      <c r="H173" s="143">
        <f t="shared" si="58"/>
        <v>1</v>
      </c>
      <c r="I173" s="143">
        <f t="shared" si="58"/>
        <v>1</v>
      </c>
      <c r="J173" s="143">
        <f t="shared" si="58"/>
        <v>1</v>
      </c>
      <c r="K173" s="143">
        <f t="shared" si="58"/>
        <v>1</v>
      </c>
      <c r="L173" s="143">
        <f t="shared" si="58"/>
        <v>1</v>
      </c>
      <c r="M173" s="8"/>
    </row>
    <row r="174" spans="1:13" ht="12">
      <c r="A174" s="132"/>
      <c r="B174" s="133"/>
      <c r="C174" s="133"/>
      <c r="D174" s="133"/>
      <c r="E174" s="133"/>
      <c r="F174" s="133">
        <v>6</v>
      </c>
      <c r="G174" s="134">
        <f t="shared" si="58"/>
        <v>1</v>
      </c>
      <c r="H174" s="143">
        <f t="shared" si="58"/>
        <v>1</v>
      </c>
      <c r="I174" s="143">
        <f t="shared" si="58"/>
        <v>1</v>
      </c>
      <c r="J174" s="143">
        <f t="shared" si="58"/>
        <v>1</v>
      </c>
      <c r="K174" s="143">
        <f t="shared" si="58"/>
        <v>1</v>
      </c>
      <c r="L174" s="143">
        <f t="shared" si="58"/>
        <v>1</v>
      </c>
      <c r="M174" s="8"/>
    </row>
    <row r="175" spans="1:13" ht="12">
      <c r="A175" s="132"/>
      <c r="B175" s="133"/>
      <c r="C175" s="133"/>
      <c r="D175" s="133"/>
      <c r="E175" s="133"/>
      <c r="F175" s="133">
        <v>7</v>
      </c>
      <c r="G175" s="134">
        <f t="shared" si="58"/>
        <v>1</v>
      </c>
      <c r="H175" s="143">
        <f t="shared" si="58"/>
        <v>1</v>
      </c>
      <c r="I175" s="143">
        <f t="shared" si="58"/>
        <v>1</v>
      </c>
      <c r="J175" s="143">
        <f t="shared" si="58"/>
        <v>1</v>
      </c>
      <c r="K175" s="143">
        <f t="shared" si="58"/>
        <v>1</v>
      </c>
      <c r="L175" s="143">
        <f t="shared" si="58"/>
        <v>1</v>
      </c>
      <c r="M175" s="8"/>
    </row>
    <row r="176" spans="1:13" ht="12">
      <c r="A176" s="132"/>
      <c r="B176" s="133"/>
      <c r="C176" s="133"/>
      <c r="D176" s="133"/>
      <c r="E176" s="133"/>
      <c r="F176" s="133">
        <v>8</v>
      </c>
      <c r="G176" s="134">
        <f t="shared" si="58"/>
        <v>1</v>
      </c>
      <c r="H176" s="143">
        <f t="shared" si="58"/>
        <v>1</v>
      </c>
      <c r="I176" s="143">
        <f t="shared" si="58"/>
        <v>1</v>
      </c>
      <c r="J176" s="143">
        <f t="shared" si="58"/>
        <v>1</v>
      </c>
      <c r="K176" s="143">
        <f t="shared" si="58"/>
        <v>1</v>
      </c>
      <c r="L176" s="143">
        <f t="shared" si="58"/>
        <v>1</v>
      </c>
      <c r="M176" s="8"/>
    </row>
    <row r="177" spans="1:13" ht="12">
      <c r="A177" s="132"/>
      <c r="B177" s="133"/>
      <c r="C177" s="133"/>
      <c r="D177" s="133"/>
      <c r="E177" s="133"/>
      <c r="F177" s="133">
        <v>9</v>
      </c>
      <c r="G177" s="134">
        <f t="shared" si="58"/>
        <v>1</v>
      </c>
      <c r="H177" s="143">
        <f t="shared" si="58"/>
        <v>1</v>
      </c>
      <c r="I177" s="143">
        <f t="shared" si="58"/>
        <v>1</v>
      </c>
      <c r="J177" s="143">
        <f t="shared" si="58"/>
        <v>1</v>
      </c>
      <c r="K177" s="143">
        <f t="shared" si="58"/>
        <v>1</v>
      </c>
      <c r="L177" s="143">
        <f t="shared" si="58"/>
        <v>1</v>
      </c>
      <c r="M177" s="8"/>
    </row>
    <row r="178" spans="1:13" ht="12">
      <c r="A178" s="132"/>
      <c r="B178" s="133"/>
      <c r="C178" s="133"/>
      <c r="D178" s="133"/>
      <c r="E178" s="133"/>
      <c r="F178" s="133">
        <v>10</v>
      </c>
      <c r="G178" s="134">
        <f t="shared" si="58"/>
        <v>1</v>
      </c>
      <c r="H178" s="143">
        <f t="shared" si="58"/>
        <v>1</v>
      </c>
      <c r="I178" s="143">
        <f t="shared" si="58"/>
        <v>1</v>
      </c>
      <c r="J178" s="143">
        <f t="shared" si="58"/>
        <v>1</v>
      </c>
      <c r="K178" s="143">
        <f t="shared" si="58"/>
        <v>1</v>
      </c>
      <c r="L178" s="143">
        <f t="shared" si="58"/>
        <v>1</v>
      </c>
      <c r="M178" s="8"/>
    </row>
    <row r="179" spans="1:13" ht="12">
      <c r="A179" s="132"/>
      <c r="B179" s="133"/>
      <c r="C179" s="133"/>
      <c r="D179" s="133"/>
      <c r="E179" s="133"/>
      <c r="F179" s="133">
        <v>11</v>
      </c>
      <c r="G179" s="134">
        <f t="shared" si="58"/>
        <v>0</v>
      </c>
      <c r="H179" s="143">
        <f t="shared" si="58"/>
        <v>0</v>
      </c>
      <c r="I179" s="143">
        <f t="shared" si="58"/>
        <v>0</v>
      </c>
      <c r="J179" s="143">
        <f t="shared" si="58"/>
        <v>0</v>
      </c>
      <c r="K179" s="143">
        <f t="shared" si="58"/>
        <v>0</v>
      </c>
      <c r="L179" s="143">
        <f t="shared" si="58"/>
        <v>0</v>
      </c>
      <c r="M179" s="8"/>
    </row>
    <row r="180" spans="1:13" ht="12">
      <c r="A180" s="132"/>
      <c r="B180" s="133"/>
      <c r="C180" s="133"/>
      <c r="D180" s="133"/>
      <c r="E180" s="133"/>
      <c r="F180" s="133">
        <v>12</v>
      </c>
      <c r="G180" s="134">
        <f t="shared" si="58"/>
        <v>0</v>
      </c>
      <c r="H180" s="143">
        <f t="shared" si="58"/>
        <v>0</v>
      </c>
      <c r="I180" s="143">
        <f t="shared" si="58"/>
        <v>0</v>
      </c>
      <c r="J180" s="143">
        <f t="shared" si="58"/>
        <v>0</v>
      </c>
      <c r="K180" s="143">
        <f t="shared" si="58"/>
        <v>0</v>
      </c>
      <c r="L180" s="143">
        <f t="shared" si="58"/>
        <v>0</v>
      </c>
      <c r="M180" s="8"/>
    </row>
    <row r="181" spans="1:13" ht="12">
      <c r="A181" s="132"/>
      <c r="B181" s="133"/>
      <c r="C181" s="133"/>
      <c r="D181" s="133"/>
      <c r="E181" s="133"/>
      <c r="F181" s="133">
        <v>13</v>
      </c>
      <c r="G181" s="134">
        <f t="shared" si="58"/>
        <v>0</v>
      </c>
      <c r="H181" s="143">
        <f t="shared" si="58"/>
        <v>0</v>
      </c>
      <c r="I181" s="143">
        <f t="shared" si="58"/>
        <v>0</v>
      </c>
      <c r="J181" s="143">
        <f t="shared" si="58"/>
        <v>0</v>
      </c>
      <c r="K181" s="143">
        <f t="shared" si="58"/>
        <v>0</v>
      </c>
      <c r="L181" s="143">
        <f t="shared" si="58"/>
        <v>0</v>
      </c>
      <c r="M181" s="8"/>
    </row>
    <row r="182" spans="1:13" ht="12">
      <c r="A182" s="132"/>
      <c r="B182" s="133"/>
      <c r="C182" s="133"/>
      <c r="D182" s="133"/>
      <c r="E182" s="133"/>
      <c r="F182" s="133">
        <v>14</v>
      </c>
      <c r="G182" s="134">
        <f t="shared" si="58"/>
        <v>0</v>
      </c>
      <c r="H182" s="143">
        <f t="shared" si="58"/>
        <v>0</v>
      </c>
      <c r="I182" s="143">
        <f t="shared" si="58"/>
        <v>0</v>
      </c>
      <c r="J182" s="143">
        <f t="shared" si="58"/>
        <v>0</v>
      </c>
      <c r="K182" s="143">
        <f t="shared" si="58"/>
        <v>0</v>
      </c>
      <c r="L182" s="143">
        <f t="shared" si="58"/>
        <v>0</v>
      </c>
      <c r="M182" s="8"/>
    </row>
    <row r="183" spans="1:13" ht="12">
      <c r="A183" s="132"/>
      <c r="B183" s="133"/>
      <c r="C183" s="133"/>
      <c r="D183" s="133"/>
      <c r="E183" s="133"/>
      <c r="F183" s="133">
        <v>15</v>
      </c>
      <c r="G183" s="134">
        <f t="shared" si="58"/>
        <v>0</v>
      </c>
      <c r="H183" s="143">
        <f t="shared" si="58"/>
        <v>0</v>
      </c>
      <c r="I183" s="143">
        <f t="shared" si="58"/>
        <v>0</v>
      </c>
      <c r="J183" s="143">
        <f t="shared" si="58"/>
        <v>0</v>
      </c>
      <c r="K183" s="143">
        <f t="shared" si="58"/>
        <v>0</v>
      </c>
      <c r="L183" s="143">
        <f t="shared" si="58"/>
        <v>0</v>
      </c>
      <c r="M183" s="8"/>
    </row>
    <row r="184" spans="1:13" ht="12">
      <c r="A184" s="132"/>
      <c r="B184" s="133"/>
      <c r="C184" s="133"/>
      <c r="D184" s="133"/>
      <c r="E184" s="133"/>
      <c r="F184" s="133">
        <v>16</v>
      </c>
      <c r="G184" s="134">
        <f t="shared" si="58"/>
        <v>0</v>
      </c>
      <c r="H184" s="143">
        <f t="shared" si="58"/>
        <v>0</v>
      </c>
      <c r="I184" s="143">
        <f t="shared" si="58"/>
        <v>0</v>
      </c>
      <c r="J184" s="143">
        <f t="shared" si="58"/>
        <v>0</v>
      </c>
      <c r="K184" s="143">
        <f t="shared" si="58"/>
        <v>0</v>
      </c>
      <c r="L184" s="143">
        <f t="shared" si="58"/>
        <v>0</v>
      </c>
      <c r="M184" s="8"/>
    </row>
    <row r="185" spans="1:13" ht="12">
      <c r="A185" s="132"/>
      <c r="B185" s="133"/>
      <c r="C185" s="133"/>
      <c r="D185" s="133"/>
      <c r="E185" s="133"/>
      <c r="F185" s="133">
        <v>17</v>
      </c>
      <c r="G185" s="134">
        <f t="shared" si="58"/>
        <v>0</v>
      </c>
      <c r="H185" s="143">
        <f t="shared" si="58"/>
        <v>0</v>
      </c>
      <c r="I185" s="143">
        <f t="shared" si="58"/>
        <v>0</v>
      </c>
      <c r="J185" s="143">
        <f t="shared" si="58"/>
        <v>0</v>
      </c>
      <c r="K185" s="143">
        <f t="shared" si="58"/>
        <v>0</v>
      </c>
      <c r="L185" s="143">
        <f t="shared" si="58"/>
        <v>0</v>
      </c>
      <c r="M185" s="8"/>
    </row>
    <row r="186" spans="1:13" ht="12">
      <c r="A186" s="132"/>
      <c r="B186" s="133"/>
      <c r="C186" s="133"/>
      <c r="D186" s="133"/>
      <c r="E186" s="133"/>
      <c r="F186" s="133">
        <v>18</v>
      </c>
      <c r="G186" s="134">
        <f t="shared" si="58"/>
        <v>0</v>
      </c>
      <c r="H186" s="143">
        <f t="shared" si="58"/>
        <v>0</v>
      </c>
      <c r="I186" s="143">
        <f t="shared" si="58"/>
        <v>0</v>
      </c>
      <c r="J186" s="143">
        <f t="shared" si="58"/>
        <v>0</v>
      </c>
      <c r="K186" s="143">
        <f t="shared" si="58"/>
        <v>0</v>
      </c>
      <c r="L186" s="143">
        <f t="shared" si="58"/>
        <v>0</v>
      </c>
      <c r="M186" s="8"/>
    </row>
    <row r="187" spans="1:13" ht="12">
      <c r="A187" s="132"/>
      <c r="B187" s="133"/>
      <c r="C187" s="133"/>
      <c r="D187" s="133"/>
      <c r="E187" s="133"/>
      <c r="F187" s="133">
        <v>19</v>
      </c>
      <c r="G187" s="134">
        <f t="shared" si="58"/>
        <v>0</v>
      </c>
      <c r="H187" s="143">
        <f t="shared" si="58"/>
        <v>0</v>
      </c>
      <c r="I187" s="143">
        <f t="shared" si="58"/>
        <v>0</v>
      </c>
      <c r="J187" s="143">
        <f t="shared" si="58"/>
        <v>0</v>
      </c>
      <c r="K187" s="143">
        <f t="shared" si="58"/>
        <v>0</v>
      </c>
      <c r="L187" s="143">
        <f t="shared" si="58"/>
        <v>0</v>
      </c>
      <c r="M187" s="8"/>
    </row>
    <row r="188" spans="1:13" ht="12">
      <c r="A188" s="132"/>
      <c r="B188" s="133"/>
      <c r="C188" s="133"/>
      <c r="D188" s="133"/>
      <c r="E188" s="133"/>
      <c r="F188" s="133">
        <v>20</v>
      </c>
      <c r="G188" s="134">
        <f t="shared" si="58"/>
        <v>0</v>
      </c>
      <c r="H188" s="143">
        <f t="shared" si="58"/>
        <v>0</v>
      </c>
      <c r="I188" s="143">
        <f t="shared" si="58"/>
        <v>0</v>
      </c>
      <c r="J188" s="143">
        <f t="shared" si="58"/>
        <v>0</v>
      </c>
      <c r="K188" s="143">
        <f t="shared" si="58"/>
        <v>0</v>
      </c>
      <c r="L188" s="143">
        <f t="shared" si="58"/>
        <v>0</v>
      </c>
      <c r="M188" s="8"/>
    </row>
    <row r="189" spans="1:13" ht="12">
      <c r="A189" s="132"/>
      <c r="B189" s="133"/>
      <c r="C189" s="133"/>
      <c r="D189" s="133"/>
      <c r="E189" s="133"/>
      <c r="F189" s="133"/>
      <c r="G189" s="134"/>
      <c r="H189" s="142"/>
      <c r="I189" s="142"/>
      <c r="J189" s="142"/>
      <c r="K189" s="142"/>
      <c r="L189" s="142"/>
      <c r="M189" s="8"/>
    </row>
    <row r="190" spans="1:13" ht="12">
      <c r="A190" s="132"/>
      <c r="B190" s="133"/>
      <c r="C190" s="133"/>
      <c r="D190" s="133"/>
      <c r="E190" s="133"/>
      <c r="F190" s="133"/>
      <c r="G190" s="133" t="s">
        <v>69</v>
      </c>
      <c r="H190" s="142"/>
      <c r="I190" s="142"/>
      <c r="J190" s="142"/>
      <c r="K190" s="142"/>
      <c r="L190" s="142"/>
      <c r="M190" s="8"/>
    </row>
    <row r="191" spans="1:13" ht="12">
      <c r="A191" s="132"/>
      <c r="B191" s="133"/>
      <c r="C191" s="133"/>
      <c r="D191" s="133"/>
      <c r="E191" s="133"/>
      <c r="F191" s="133">
        <v>0</v>
      </c>
      <c r="G191" s="134">
        <f aca="true" t="shared" si="59" ref="G191:L191">-G68</f>
        <v>-455000</v>
      </c>
      <c r="H191" s="143">
        <f t="shared" si="59"/>
        <v>-455000</v>
      </c>
      <c r="I191" s="143">
        <f t="shared" si="59"/>
        <v>0</v>
      </c>
      <c r="J191" s="143">
        <f t="shared" si="59"/>
        <v>0</v>
      </c>
      <c r="K191" s="143">
        <f t="shared" si="59"/>
        <v>0</v>
      </c>
      <c r="L191" s="143">
        <f t="shared" si="59"/>
        <v>0</v>
      </c>
      <c r="M191" s="8"/>
    </row>
    <row r="192" spans="1:13" ht="12">
      <c r="A192" s="132"/>
      <c r="B192" s="133"/>
      <c r="C192" s="133"/>
      <c r="D192" s="133"/>
      <c r="E192" s="133"/>
      <c r="F192" s="133">
        <v>1</v>
      </c>
      <c r="G192" s="134">
        <f aca="true" t="shared" si="60" ref="G192:G211">IF($F192&lt;G$70,G$89,IF($F192=G$70,G$89+G$71,0))</f>
        <v>68068.55803048066</v>
      </c>
      <c r="H192" s="143">
        <f aca="true" t="shared" si="61" ref="H192:L207">IF($F192&lt;H$70,H$89,IF($F192=H$70,H$89+H$71,0))</f>
        <v>68068.55803048066</v>
      </c>
      <c r="I192" s="143">
        <f t="shared" si="61"/>
        <v>0</v>
      </c>
      <c r="J192" s="143">
        <f t="shared" si="61"/>
        <v>0</v>
      </c>
      <c r="K192" s="143">
        <f t="shared" si="61"/>
        <v>0</v>
      </c>
      <c r="L192" s="143">
        <f t="shared" si="61"/>
        <v>0</v>
      </c>
      <c r="M192" s="8"/>
    </row>
    <row r="193" spans="1:13" ht="12">
      <c r="A193" s="132"/>
      <c r="B193" s="133"/>
      <c r="C193" s="133"/>
      <c r="D193" s="133"/>
      <c r="E193" s="133"/>
      <c r="F193" s="133">
        <v>2</v>
      </c>
      <c r="G193" s="134">
        <f t="shared" si="60"/>
        <v>68068.55803048066</v>
      </c>
      <c r="H193" s="143">
        <f t="shared" si="61"/>
        <v>68068.55803048066</v>
      </c>
      <c r="I193" s="143">
        <f t="shared" si="61"/>
        <v>0</v>
      </c>
      <c r="J193" s="143">
        <f t="shared" si="61"/>
        <v>0</v>
      </c>
      <c r="K193" s="143">
        <f t="shared" si="61"/>
        <v>0</v>
      </c>
      <c r="L193" s="143">
        <f t="shared" si="61"/>
        <v>0</v>
      </c>
      <c r="M193" s="8"/>
    </row>
    <row r="194" spans="1:13" ht="12">
      <c r="A194" s="132"/>
      <c r="B194" s="133"/>
      <c r="C194" s="133"/>
      <c r="D194" s="133"/>
      <c r="E194" s="133"/>
      <c r="F194" s="133">
        <v>3</v>
      </c>
      <c r="G194" s="134">
        <f t="shared" si="60"/>
        <v>68068.55803048066</v>
      </c>
      <c r="H194" s="143">
        <f t="shared" si="61"/>
        <v>68068.55803048066</v>
      </c>
      <c r="I194" s="143">
        <f t="shared" si="61"/>
        <v>0</v>
      </c>
      <c r="J194" s="143">
        <f t="shared" si="61"/>
        <v>0</v>
      </c>
      <c r="K194" s="143">
        <f t="shared" si="61"/>
        <v>0</v>
      </c>
      <c r="L194" s="143">
        <f t="shared" si="61"/>
        <v>0</v>
      </c>
      <c r="M194" s="8"/>
    </row>
    <row r="195" spans="1:13" ht="12">
      <c r="A195" s="132"/>
      <c r="B195" s="133"/>
      <c r="C195" s="133"/>
      <c r="D195" s="133"/>
      <c r="E195" s="133"/>
      <c r="F195" s="133">
        <v>4</v>
      </c>
      <c r="G195" s="134">
        <f t="shared" si="60"/>
        <v>68068.55803048066</v>
      </c>
      <c r="H195" s="143">
        <f t="shared" si="61"/>
        <v>68068.55803048066</v>
      </c>
      <c r="I195" s="143">
        <f t="shared" si="61"/>
        <v>0</v>
      </c>
      <c r="J195" s="143">
        <f t="shared" si="61"/>
        <v>0</v>
      </c>
      <c r="K195" s="143">
        <f t="shared" si="61"/>
        <v>0</v>
      </c>
      <c r="L195" s="143">
        <f t="shared" si="61"/>
        <v>0</v>
      </c>
      <c r="M195" s="8"/>
    </row>
    <row r="196" spans="1:13" ht="12">
      <c r="A196" s="132"/>
      <c r="B196" s="133"/>
      <c r="C196" s="133"/>
      <c r="D196" s="133"/>
      <c r="E196" s="133"/>
      <c r="F196" s="133">
        <v>5</v>
      </c>
      <c r="G196" s="134">
        <f t="shared" si="60"/>
        <v>68068.55803048066</v>
      </c>
      <c r="H196" s="143">
        <f t="shared" si="61"/>
        <v>68068.55803048066</v>
      </c>
      <c r="I196" s="143">
        <f t="shared" si="61"/>
        <v>0</v>
      </c>
      <c r="J196" s="143">
        <f t="shared" si="61"/>
        <v>0</v>
      </c>
      <c r="K196" s="143">
        <f t="shared" si="61"/>
        <v>0</v>
      </c>
      <c r="L196" s="143">
        <f t="shared" si="61"/>
        <v>0</v>
      </c>
      <c r="M196" s="8"/>
    </row>
    <row r="197" spans="1:13" ht="12">
      <c r="A197" s="132"/>
      <c r="B197" s="133"/>
      <c r="C197" s="133"/>
      <c r="D197" s="133"/>
      <c r="E197" s="133"/>
      <c r="F197" s="133">
        <v>6</v>
      </c>
      <c r="G197" s="134">
        <f t="shared" si="60"/>
        <v>68068.55803048066</v>
      </c>
      <c r="H197" s="143">
        <f t="shared" si="61"/>
        <v>68068.55803048066</v>
      </c>
      <c r="I197" s="143">
        <f t="shared" si="61"/>
        <v>0</v>
      </c>
      <c r="J197" s="143">
        <f t="shared" si="61"/>
        <v>0</v>
      </c>
      <c r="K197" s="143">
        <f t="shared" si="61"/>
        <v>0</v>
      </c>
      <c r="L197" s="143">
        <f t="shared" si="61"/>
        <v>0</v>
      </c>
      <c r="M197" s="8"/>
    </row>
    <row r="198" spans="1:13" ht="12">
      <c r="A198" s="132"/>
      <c r="B198" s="133"/>
      <c r="C198" s="133"/>
      <c r="D198" s="133"/>
      <c r="E198" s="133"/>
      <c r="F198" s="133">
        <v>7</v>
      </c>
      <c r="G198" s="134">
        <f t="shared" si="60"/>
        <v>68068.55803048066</v>
      </c>
      <c r="H198" s="143">
        <f t="shared" si="61"/>
        <v>68068.55803048066</v>
      </c>
      <c r="I198" s="143">
        <f t="shared" si="61"/>
        <v>0</v>
      </c>
      <c r="J198" s="143">
        <f t="shared" si="61"/>
        <v>0</v>
      </c>
      <c r="K198" s="143">
        <f t="shared" si="61"/>
        <v>0</v>
      </c>
      <c r="L198" s="143">
        <f t="shared" si="61"/>
        <v>0</v>
      </c>
      <c r="M198" s="8"/>
    </row>
    <row r="199" spans="1:13" ht="12">
      <c r="A199" s="132"/>
      <c r="B199" s="133"/>
      <c r="C199" s="133"/>
      <c r="D199" s="133"/>
      <c r="E199" s="133"/>
      <c r="F199" s="133">
        <v>8</v>
      </c>
      <c r="G199" s="134">
        <f t="shared" si="60"/>
        <v>68068.55803048066</v>
      </c>
      <c r="H199" s="143">
        <f t="shared" si="61"/>
        <v>68068.55803048066</v>
      </c>
      <c r="I199" s="143">
        <f t="shared" si="61"/>
        <v>0</v>
      </c>
      <c r="J199" s="143">
        <f t="shared" si="61"/>
        <v>0</v>
      </c>
      <c r="K199" s="143">
        <f t="shared" si="61"/>
        <v>0</v>
      </c>
      <c r="L199" s="143">
        <f t="shared" si="61"/>
        <v>0</v>
      </c>
      <c r="M199" s="8"/>
    </row>
    <row r="200" spans="1:13" ht="12">
      <c r="A200" s="132"/>
      <c r="B200" s="133"/>
      <c r="C200" s="133"/>
      <c r="D200" s="133"/>
      <c r="E200" s="133"/>
      <c r="F200" s="133">
        <v>9</v>
      </c>
      <c r="G200" s="134">
        <f t="shared" si="60"/>
        <v>68068.55803048066</v>
      </c>
      <c r="H200" s="143">
        <f t="shared" si="61"/>
        <v>68068.55803048066</v>
      </c>
      <c r="I200" s="143">
        <f t="shared" si="61"/>
        <v>0</v>
      </c>
      <c r="J200" s="143">
        <f t="shared" si="61"/>
        <v>0</v>
      </c>
      <c r="K200" s="143">
        <f t="shared" si="61"/>
        <v>0</v>
      </c>
      <c r="L200" s="143">
        <f t="shared" si="61"/>
        <v>0</v>
      </c>
      <c r="M200" s="8"/>
    </row>
    <row r="201" spans="1:13" ht="12">
      <c r="A201" s="132"/>
      <c r="B201" s="133"/>
      <c r="C201" s="133"/>
      <c r="D201" s="133"/>
      <c r="E201" s="133"/>
      <c r="F201" s="133">
        <v>10</v>
      </c>
      <c r="G201" s="134">
        <f t="shared" si="60"/>
        <v>78068.55803048066</v>
      </c>
      <c r="H201" s="143">
        <f t="shared" si="61"/>
        <v>78068.55803048066</v>
      </c>
      <c r="I201" s="143">
        <f t="shared" si="61"/>
        <v>0</v>
      </c>
      <c r="J201" s="143">
        <f t="shared" si="61"/>
        <v>0</v>
      </c>
      <c r="K201" s="143">
        <f t="shared" si="61"/>
        <v>0</v>
      </c>
      <c r="L201" s="143">
        <f t="shared" si="61"/>
        <v>0</v>
      </c>
      <c r="M201" s="8"/>
    </row>
    <row r="202" spans="1:13" ht="12">
      <c r="A202" s="132"/>
      <c r="B202" s="133"/>
      <c r="C202" s="133"/>
      <c r="D202" s="133"/>
      <c r="E202" s="133"/>
      <c r="F202" s="133">
        <v>11</v>
      </c>
      <c r="G202" s="134">
        <f t="shared" si="60"/>
        <v>0</v>
      </c>
      <c r="H202" s="143">
        <f t="shared" si="61"/>
        <v>0</v>
      </c>
      <c r="I202" s="143">
        <f t="shared" si="61"/>
        <v>0</v>
      </c>
      <c r="J202" s="143">
        <f t="shared" si="61"/>
        <v>0</v>
      </c>
      <c r="K202" s="143">
        <f t="shared" si="61"/>
        <v>0</v>
      </c>
      <c r="L202" s="143">
        <f t="shared" si="61"/>
        <v>0</v>
      </c>
      <c r="M202" s="8"/>
    </row>
    <row r="203" spans="1:13" ht="12">
      <c r="A203" s="132"/>
      <c r="B203" s="133"/>
      <c r="C203" s="133"/>
      <c r="D203" s="133"/>
      <c r="E203" s="133"/>
      <c r="F203" s="133">
        <v>12</v>
      </c>
      <c r="G203" s="134">
        <f t="shared" si="60"/>
        <v>0</v>
      </c>
      <c r="H203" s="143">
        <f t="shared" si="61"/>
        <v>0</v>
      </c>
      <c r="I203" s="143">
        <f t="shared" si="61"/>
        <v>0</v>
      </c>
      <c r="J203" s="143">
        <f t="shared" si="61"/>
        <v>0</v>
      </c>
      <c r="K203" s="143">
        <f t="shared" si="61"/>
        <v>0</v>
      </c>
      <c r="L203" s="143">
        <f t="shared" si="61"/>
        <v>0</v>
      </c>
      <c r="M203" s="8"/>
    </row>
    <row r="204" spans="1:13" ht="12">
      <c r="A204" s="132"/>
      <c r="B204" s="133"/>
      <c r="C204" s="133"/>
      <c r="D204" s="133"/>
      <c r="E204" s="133"/>
      <c r="F204" s="133">
        <v>13</v>
      </c>
      <c r="G204" s="134">
        <f t="shared" si="60"/>
        <v>0</v>
      </c>
      <c r="H204" s="143">
        <f t="shared" si="61"/>
        <v>0</v>
      </c>
      <c r="I204" s="143">
        <f t="shared" si="61"/>
        <v>0</v>
      </c>
      <c r="J204" s="143">
        <f t="shared" si="61"/>
        <v>0</v>
      </c>
      <c r="K204" s="143">
        <f t="shared" si="61"/>
        <v>0</v>
      </c>
      <c r="L204" s="143">
        <f t="shared" si="61"/>
        <v>0</v>
      </c>
      <c r="M204" s="8"/>
    </row>
    <row r="205" spans="1:13" ht="12">
      <c r="A205" s="132"/>
      <c r="B205" s="133"/>
      <c r="C205" s="133"/>
      <c r="D205" s="133"/>
      <c r="E205" s="133"/>
      <c r="F205" s="133">
        <v>14</v>
      </c>
      <c r="G205" s="134">
        <f t="shared" si="60"/>
        <v>0</v>
      </c>
      <c r="H205" s="143">
        <f t="shared" si="61"/>
        <v>0</v>
      </c>
      <c r="I205" s="143">
        <f t="shared" si="61"/>
        <v>0</v>
      </c>
      <c r="J205" s="143">
        <f t="shared" si="61"/>
        <v>0</v>
      </c>
      <c r="K205" s="143">
        <f t="shared" si="61"/>
        <v>0</v>
      </c>
      <c r="L205" s="143">
        <f t="shared" si="61"/>
        <v>0</v>
      </c>
      <c r="M205" s="8"/>
    </row>
    <row r="206" spans="1:13" ht="12">
      <c r="A206" s="132"/>
      <c r="B206" s="133"/>
      <c r="C206" s="133"/>
      <c r="D206" s="133"/>
      <c r="E206" s="133"/>
      <c r="F206" s="133">
        <v>15</v>
      </c>
      <c r="G206" s="134">
        <f t="shared" si="60"/>
        <v>0</v>
      </c>
      <c r="H206" s="143">
        <f t="shared" si="61"/>
        <v>0</v>
      </c>
      <c r="I206" s="143">
        <f t="shared" si="61"/>
        <v>0</v>
      </c>
      <c r="J206" s="143">
        <f t="shared" si="61"/>
        <v>0</v>
      </c>
      <c r="K206" s="143">
        <f t="shared" si="61"/>
        <v>0</v>
      </c>
      <c r="L206" s="143">
        <f t="shared" si="61"/>
        <v>0</v>
      </c>
      <c r="M206" s="8"/>
    </row>
    <row r="207" spans="1:13" ht="12">
      <c r="A207" s="132"/>
      <c r="B207" s="133"/>
      <c r="C207" s="133"/>
      <c r="D207" s="133"/>
      <c r="E207" s="133"/>
      <c r="F207" s="133">
        <v>16</v>
      </c>
      <c r="G207" s="134">
        <f t="shared" si="60"/>
        <v>0</v>
      </c>
      <c r="H207" s="143">
        <f t="shared" si="61"/>
        <v>0</v>
      </c>
      <c r="I207" s="143">
        <f t="shared" si="61"/>
        <v>0</v>
      </c>
      <c r="J207" s="143">
        <f t="shared" si="61"/>
        <v>0</v>
      </c>
      <c r="K207" s="143">
        <f t="shared" si="61"/>
        <v>0</v>
      </c>
      <c r="L207" s="143">
        <f t="shared" si="61"/>
        <v>0</v>
      </c>
      <c r="M207" s="8"/>
    </row>
    <row r="208" spans="1:13" ht="12">
      <c r="A208" s="132"/>
      <c r="B208" s="133"/>
      <c r="C208" s="133"/>
      <c r="D208" s="133"/>
      <c r="E208" s="133"/>
      <c r="F208" s="133">
        <v>17</v>
      </c>
      <c r="G208" s="134">
        <f t="shared" si="60"/>
        <v>0</v>
      </c>
      <c r="H208" s="143">
        <f aca="true" t="shared" si="62" ref="H208:L211">IF($F208&lt;H$70,H$89,IF($F208=H$70,H$89+H$71,0))</f>
        <v>0</v>
      </c>
      <c r="I208" s="143">
        <f t="shared" si="62"/>
        <v>0</v>
      </c>
      <c r="J208" s="143">
        <f t="shared" si="62"/>
        <v>0</v>
      </c>
      <c r="K208" s="143">
        <f t="shared" si="62"/>
        <v>0</v>
      </c>
      <c r="L208" s="143">
        <f t="shared" si="62"/>
        <v>0</v>
      </c>
      <c r="M208" s="8"/>
    </row>
    <row r="209" spans="1:13" ht="12">
      <c r="A209" s="132"/>
      <c r="B209" s="133"/>
      <c r="C209" s="133"/>
      <c r="D209" s="133"/>
      <c r="E209" s="133"/>
      <c r="F209" s="133">
        <v>18</v>
      </c>
      <c r="G209" s="134">
        <f t="shared" si="60"/>
        <v>0</v>
      </c>
      <c r="H209" s="143">
        <f t="shared" si="62"/>
        <v>0</v>
      </c>
      <c r="I209" s="143">
        <f t="shared" si="62"/>
        <v>0</v>
      </c>
      <c r="J209" s="143">
        <f t="shared" si="62"/>
        <v>0</v>
      </c>
      <c r="K209" s="143">
        <f t="shared" si="62"/>
        <v>0</v>
      </c>
      <c r="L209" s="143">
        <f t="shared" si="62"/>
        <v>0</v>
      </c>
      <c r="M209" s="8"/>
    </row>
    <row r="210" spans="1:13" ht="12">
      <c r="A210" s="132"/>
      <c r="B210" s="133"/>
      <c r="C210" s="133"/>
      <c r="D210" s="133"/>
      <c r="E210" s="133"/>
      <c r="F210" s="133">
        <v>19</v>
      </c>
      <c r="G210" s="134">
        <f t="shared" si="60"/>
        <v>0</v>
      </c>
      <c r="H210" s="143">
        <f t="shared" si="62"/>
        <v>0</v>
      </c>
      <c r="I210" s="143">
        <f t="shared" si="62"/>
        <v>0</v>
      </c>
      <c r="J210" s="143">
        <f t="shared" si="62"/>
        <v>0</v>
      </c>
      <c r="K210" s="143">
        <f t="shared" si="62"/>
        <v>0</v>
      </c>
      <c r="L210" s="143">
        <f t="shared" si="62"/>
        <v>0</v>
      </c>
      <c r="M210" s="8"/>
    </row>
    <row r="211" spans="1:13" ht="12">
      <c r="A211" s="132"/>
      <c r="B211" s="133"/>
      <c r="C211" s="133"/>
      <c r="D211" s="133"/>
      <c r="E211" s="133"/>
      <c r="F211" s="133">
        <v>20</v>
      </c>
      <c r="G211" s="134">
        <f t="shared" si="60"/>
        <v>0</v>
      </c>
      <c r="H211" s="143">
        <f t="shared" si="62"/>
        <v>0</v>
      </c>
      <c r="I211" s="143">
        <f t="shared" si="62"/>
        <v>0</v>
      </c>
      <c r="J211" s="143">
        <f t="shared" si="62"/>
        <v>0</v>
      </c>
      <c r="K211" s="143">
        <f t="shared" si="62"/>
        <v>0</v>
      </c>
      <c r="L211" s="143">
        <f t="shared" si="62"/>
        <v>0</v>
      </c>
      <c r="M211" s="8"/>
    </row>
    <row r="212" spans="1:13" ht="12">
      <c r="A212" s="132"/>
      <c r="B212" s="133"/>
      <c r="C212" s="133"/>
      <c r="D212" s="133"/>
      <c r="E212" s="133"/>
      <c r="F212" s="133"/>
      <c r="G212" s="134"/>
      <c r="H212" s="143"/>
      <c r="I212" s="143"/>
      <c r="J212" s="143"/>
      <c r="K212" s="143"/>
      <c r="L212" s="143"/>
      <c r="M212" s="8"/>
    </row>
    <row r="213" spans="1:13" ht="12">
      <c r="A213" s="132"/>
      <c r="B213" s="133"/>
      <c r="C213" s="133"/>
      <c r="D213" s="133"/>
      <c r="E213" s="133"/>
      <c r="F213" s="133"/>
      <c r="G213" s="133" t="s">
        <v>70</v>
      </c>
      <c r="H213" s="143"/>
      <c r="I213" s="143"/>
      <c r="J213" s="143"/>
      <c r="K213" s="143"/>
      <c r="L213" s="143"/>
      <c r="M213" s="8"/>
    </row>
    <row r="214" spans="1:13" ht="12">
      <c r="A214" s="132"/>
      <c r="B214" s="133"/>
      <c r="C214" s="133"/>
      <c r="D214" s="133"/>
      <c r="E214" s="133"/>
      <c r="F214" s="133">
        <v>0</v>
      </c>
      <c r="G214" s="134">
        <f aca="true" t="shared" si="63" ref="G214:L214">-G69</f>
        <v>-335000</v>
      </c>
      <c r="H214" s="143">
        <f t="shared" si="63"/>
        <v>-335000</v>
      </c>
      <c r="I214" s="143">
        <f t="shared" si="63"/>
        <v>0</v>
      </c>
      <c r="J214" s="143">
        <f t="shared" si="63"/>
        <v>0</v>
      </c>
      <c r="K214" s="143">
        <f t="shared" si="63"/>
        <v>0</v>
      </c>
      <c r="L214" s="143">
        <f t="shared" si="63"/>
        <v>0</v>
      </c>
      <c r="M214" s="8"/>
    </row>
    <row r="215" spans="1:13" ht="12">
      <c r="A215" s="132"/>
      <c r="B215" s="133"/>
      <c r="C215" s="133"/>
      <c r="D215" s="133"/>
      <c r="E215" s="133"/>
      <c r="F215" s="133">
        <v>1</v>
      </c>
      <c r="G215" s="134">
        <f aca="true" t="shared" si="64" ref="G215:L215">IF($F215&lt;G$70,G$90,IF($F215=G$70,G$90+G$72,0))</f>
        <v>54849.600000000006</v>
      </c>
      <c r="H215" s="143">
        <f t="shared" si="64"/>
        <v>54849.600000000006</v>
      </c>
      <c r="I215" s="143">
        <f t="shared" si="64"/>
        <v>0</v>
      </c>
      <c r="J215" s="143">
        <f t="shared" si="64"/>
        <v>0</v>
      </c>
      <c r="K215" s="143">
        <f t="shared" si="64"/>
        <v>0</v>
      </c>
      <c r="L215" s="143">
        <f t="shared" si="64"/>
        <v>0</v>
      </c>
      <c r="M215" s="8"/>
    </row>
    <row r="216" spans="1:13" ht="12">
      <c r="A216" s="132"/>
      <c r="B216" s="133"/>
      <c r="C216" s="133"/>
      <c r="D216" s="133"/>
      <c r="E216" s="133"/>
      <c r="F216" s="133">
        <v>2</v>
      </c>
      <c r="G216" s="134">
        <f aca="true" t="shared" si="65" ref="G216:L234">IF($F216&lt;G$70,G$90,IF($F216=G$70,G$90+G$72,0))</f>
        <v>54849.600000000006</v>
      </c>
      <c r="H216" s="143">
        <f t="shared" si="65"/>
        <v>54849.600000000006</v>
      </c>
      <c r="I216" s="143">
        <f t="shared" si="65"/>
        <v>0</v>
      </c>
      <c r="J216" s="143">
        <f t="shared" si="65"/>
        <v>0</v>
      </c>
      <c r="K216" s="143">
        <f t="shared" si="65"/>
        <v>0</v>
      </c>
      <c r="L216" s="143">
        <f t="shared" si="65"/>
        <v>0</v>
      </c>
      <c r="M216" s="8"/>
    </row>
    <row r="217" spans="1:13" ht="12">
      <c r="A217" s="132"/>
      <c r="B217" s="133"/>
      <c r="C217" s="133"/>
      <c r="D217" s="133"/>
      <c r="E217" s="133"/>
      <c r="F217" s="133">
        <v>3</v>
      </c>
      <c r="G217" s="134">
        <f t="shared" si="65"/>
        <v>54849.600000000006</v>
      </c>
      <c r="H217" s="143">
        <f t="shared" si="65"/>
        <v>54849.600000000006</v>
      </c>
      <c r="I217" s="143">
        <f t="shared" si="65"/>
        <v>0</v>
      </c>
      <c r="J217" s="143">
        <f t="shared" si="65"/>
        <v>0</v>
      </c>
      <c r="K217" s="143">
        <f t="shared" si="65"/>
        <v>0</v>
      </c>
      <c r="L217" s="143">
        <f t="shared" si="65"/>
        <v>0</v>
      </c>
      <c r="M217" s="8"/>
    </row>
    <row r="218" spans="1:13" ht="12">
      <c r="A218" s="132"/>
      <c r="B218" s="133"/>
      <c r="C218" s="133"/>
      <c r="D218" s="133"/>
      <c r="E218" s="133"/>
      <c r="F218" s="133">
        <v>4</v>
      </c>
      <c r="G218" s="134">
        <f t="shared" si="65"/>
        <v>54849.600000000006</v>
      </c>
      <c r="H218" s="143">
        <f t="shared" si="65"/>
        <v>54849.600000000006</v>
      </c>
      <c r="I218" s="143">
        <f t="shared" si="65"/>
        <v>0</v>
      </c>
      <c r="J218" s="143">
        <f t="shared" si="65"/>
        <v>0</v>
      </c>
      <c r="K218" s="143">
        <f t="shared" si="65"/>
        <v>0</v>
      </c>
      <c r="L218" s="143">
        <f t="shared" si="65"/>
        <v>0</v>
      </c>
      <c r="M218" s="8"/>
    </row>
    <row r="219" spans="1:13" ht="12">
      <c r="A219" s="132"/>
      <c r="B219" s="133"/>
      <c r="C219" s="133"/>
      <c r="D219" s="133"/>
      <c r="E219" s="133"/>
      <c r="F219" s="133">
        <v>5</v>
      </c>
      <c r="G219" s="134">
        <f t="shared" si="65"/>
        <v>54849.600000000006</v>
      </c>
      <c r="H219" s="143">
        <f t="shared" si="65"/>
        <v>54849.600000000006</v>
      </c>
      <c r="I219" s="143">
        <f t="shared" si="65"/>
        <v>0</v>
      </c>
      <c r="J219" s="143">
        <f t="shared" si="65"/>
        <v>0</v>
      </c>
      <c r="K219" s="143">
        <f t="shared" si="65"/>
        <v>0</v>
      </c>
      <c r="L219" s="143">
        <f t="shared" si="65"/>
        <v>0</v>
      </c>
      <c r="M219" s="8"/>
    </row>
    <row r="220" spans="1:13" ht="12">
      <c r="A220" s="132"/>
      <c r="B220" s="133"/>
      <c r="C220" s="133"/>
      <c r="D220" s="133"/>
      <c r="E220" s="133"/>
      <c r="F220" s="133">
        <v>6</v>
      </c>
      <c r="G220" s="134">
        <f t="shared" si="65"/>
        <v>54849.600000000006</v>
      </c>
      <c r="H220" s="143">
        <f t="shared" si="65"/>
        <v>54849.600000000006</v>
      </c>
      <c r="I220" s="143">
        <f t="shared" si="65"/>
        <v>0</v>
      </c>
      <c r="J220" s="143">
        <f>IF($F220&lt;J$70,J$90,IF($F220=J$70,J$90+J$72,0))</f>
        <v>0</v>
      </c>
      <c r="K220" s="143">
        <f t="shared" si="65"/>
        <v>0</v>
      </c>
      <c r="L220" s="143">
        <f t="shared" si="65"/>
        <v>0</v>
      </c>
      <c r="M220" s="8"/>
    </row>
    <row r="221" spans="1:13" ht="12">
      <c r="A221" s="132"/>
      <c r="B221" s="133"/>
      <c r="C221" s="133"/>
      <c r="D221" s="133"/>
      <c r="E221" s="133"/>
      <c r="F221" s="133">
        <v>7</v>
      </c>
      <c r="G221" s="134">
        <f t="shared" si="65"/>
        <v>54849.600000000006</v>
      </c>
      <c r="H221" s="143">
        <f t="shared" si="65"/>
        <v>54849.600000000006</v>
      </c>
      <c r="I221" s="143">
        <f t="shared" si="65"/>
        <v>0</v>
      </c>
      <c r="J221" s="143">
        <f t="shared" si="65"/>
        <v>0</v>
      </c>
      <c r="K221" s="143">
        <f t="shared" si="65"/>
        <v>0</v>
      </c>
      <c r="L221" s="143">
        <f t="shared" si="65"/>
        <v>0</v>
      </c>
      <c r="M221" s="8"/>
    </row>
    <row r="222" spans="1:13" ht="12">
      <c r="A222" s="132"/>
      <c r="B222" s="133"/>
      <c r="C222" s="133"/>
      <c r="D222" s="133"/>
      <c r="E222" s="133"/>
      <c r="F222" s="133">
        <v>8</v>
      </c>
      <c r="G222" s="134">
        <f t="shared" si="65"/>
        <v>54849.600000000006</v>
      </c>
      <c r="H222" s="143">
        <f t="shared" si="65"/>
        <v>54849.600000000006</v>
      </c>
      <c r="I222" s="143">
        <f t="shared" si="65"/>
        <v>0</v>
      </c>
      <c r="J222" s="143">
        <f t="shared" si="65"/>
        <v>0</v>
      </c>
      <c r="K222" s="143">
        <f t="shared" si="65"/>
        <v>0</v>
      </c>
      <c r="L222" s="143">
        <f t="shared" si="65"/>
        <v>0</v>
      </c>
      <c r="M222" s="8"/>
    </row>
    <row r="223" spans="1:13" ht="12">
      <c r="A223" s="132"/>
      <c r="B223" s="133"/>
      <c r="C223" s="133"/>
      <c r="D223" s="133"/>
      <c r="E223" s="133"/>
      <c r="F223" s="133">
        <v>9</v>
      </c>
      <c r="G223" s="134">
        <f t="shared" si="65"/>
        <v>54849.600000000006</v>
      </c>
      <c r="H223" s="143">
        <f t="shared" si="65"/>
        <v>54849.600000000006</v>
      </c>
      <c r="I223" s="143">
        <f t="shared" si="65"/>
        <v>0</v>
      </c>
      <c r="J223" s="143">
        <f t="shared" si="65"/>
        <v>0</v>
      </c>
      <c r="K223" s="143">
        <f t="shared" si="65"/>
        <v>0</v>
      </c>
      <c r="L223" s="143">
        <f t="shared" si="65"/>
        <v>0</v>
      </c>
      <c r="M223" s="8"/>
    </row>
    <row r="224" spans="1:13" ht="12">
      <c r="A224" s="132"/>
      <c r="B224" s="133"/>
      <c r="C224" s="133"/>
      <c r="D224" s="133"/>
      <c r="E224" s="133"/>
      <c r="F224" s="133">
        <v>10</v>
      </c>
      <c r="G224" s="134">
        <f t="shared" si="65"/>
        <v>64849.600000000006</v>
      </c>
      <c r="H224" s="143">
        <f t="shared" si="65"/>
        <v>64849.600000000006</v>
      </c>
      <c r="I224" s="143">
        <f t="shared" si="65"/>
        <v>0</v>
      </c>
      <c r="J224" s="143">
        <f t="shared" si="65"/>
        <v>0</v>
      </c>
      <c r="K224" s="143">
        <f t="shared" si="65"/>
        <v>0</v>
      </c>
      <c r="L224" s="143">
        <f t="shared" si="65"/>
        <v>0</v>
      </c>
      <c r="M224" s="8"/>
    </row>
    <row r="225" spans="1:13" ht="12">
      <c r="A225" s="132"/>
      <c r="B225" s="133"/>
      <c r="C225" s="133"/>
      <c r="D225" s="133"/>
      <c r="E225" s="133"/>
      <c r="F225" s="133">
        <v>11</v>
      </c>
      <c r="G225" s="134">
        <f t="shared" si="65"/>
        <v>0</v>
      </c>
      <c r="H225" s="143">
        <f t="shared" si="65"/>
        <v>0</v>
      </c>
      <c r="I225" s="143">
        <f t="shared" si="65"/>
        <v>0</v>
      </c>
      <c r="J225" s="143">
        <f t="shared" si="65"/>
        <v>0</v>
      </c>
      <c r="K225" s="143">
        <f t="shared" si="65"/>
        <v>0</v>
      </c>
      <c r="L225" s="143">
        <f t="shared" si="65"/>
        <v>0</v>
      </c>
      <c r="M225" s="8"/>
    </row>
    <row r="226" spans="1:13" ht="12">
      <c r="A226" s="132"/>
      <c r="B226" s="133"/>
      <c r="C226" s="133"/>
      <c r="D226" s="133"/>
      <c r="E226" s="133"/>
      <c r="F226" s="133">
        <v>12</v>
      </c>
      <c r="G226" s="134">
        <f t="shared" si="65"/>
        <v>0</v>
      </c>
      <c r="H226" s="143">
        <f t="shared" si="65"/>
        <v>0</v>
      </c>
      <c r="I226" s="143">
        <f t="shared" si="65"/>
        <v>0</v>
      </c>
      <c r="J226" s="143">
        <f t="shared" si="65"/>
        <v>0</v>
      </c>
      <c r="K226" s="143">
        <f t="shared" si="65"/>
        <v>0</v>
      </c>
      <c r="L226" s="143">
        <f t="shared" si="65"/>
        <v>0</v>
      </c>
      <c r="M226" s="8"/>
    </row>
    <row r="227" spans="1:13" ht="12">
      <c r="A227" s="132"/>
      <c r="B227" s="133"/>
      <c r="C227" s="133"/>
      <c r="D227" s="133"/>
      <c r="E227" s="133"/>
      <c r="F227" s="133">
        <v>13</v>
      </c>
      <c r="G227" s="134">
        <f t="shared" si="65"/>
        <v>0</v>
      </c>
      <c r="H227" s="143">
        <f t="shared" si="65"/>
        <v>0</v>
      </c>
      <c r="I227" s="143">
        <f t="shared" si="65"/>
        <v>0</v>
      </c>
      <c r="J227" s="143">
        <f t="shared" si="65"/>
        <v>0</v>
      </c>
      <c r="K227" s="143">
        <f t="shared" si="65"/>
        <v>0</v>
      </c>
      <c r="L227" s="143">
        <f t="shared" si="65"/>
        <v>0</v>
      </c>
      <c r="M227" s="8"/>
    </row>
    <row r="228" spans="1:13" ht="12">
      <c r="A228" s="132"/>
      <c r="B228" s="133"/>
      <c r="C228" s="133"/>
      <c r="D228" s="133"/>
      <c r="E228" s="133"/>
      <c r="F228" s="133">
        <v>14</v>
      </c>
      <c r="G228" s="134">
        <f t="shared" si="65"/>
        <v>0</v>
      </c>
      <c r="H228" s="143">
        <f t="shared" si="65"/>
        <v>0</v>
      </c>
      <c r="I228" s="143">
        <f t="shared" si="65"/>
        <v>0</v>
      </c>
      <c r="J228" s="143">
        <f t="shared" si="65"/>
        <v>0</v>
      </c>
      <c r="K228" s="143">
        <f t="shared" si="65"/>
        <v>0</v>
      </c>
      <c r="L228" s="143">
        <f t="shared" si="65"/>
        <v>0</v>
      </c>
      <c r="M228" s="8"/>
    </row>
    <row r="229" spans="1:13" ht="12">
      <c r="A229" s="132"/>
      <c r="B229" s="133"/>
      <c r="C229" s="133"/>
      <c r="D229" s="133"/>
      <c r="E229" s="133"/>
      <c r="F229" s="133">
        <v>15</v>
      </c>
      <c r="G229" s="134">
        <f t="shared" si="65"/>
        <v>0</v>
      </c>
      <c r="H229" s="143">
        <f t="shared" si="65"/>
        <v>0</v>
      </c>
      <c r="I229" s="143">
        <f t="shared" si="65"/>
        <v>0</v>
      </c>
      <c r="J229" s="143">
        <f t="shared" si="65"/>
        <v>0</v>
      </c>
      <c r="K229" s="143">
        <f t="shared" si="65"/>
        <v>0</v>
      </c>
      <c r="L229" s="143">
        <f t="shared" si="65"/>
        <v>0</v>
      </c>
      <c r="M229" s="8"/>
    </row>
    <row r="230" spans="1:13" ht="12">
      <c r="A230" s="132"/>
      <c r="B230" s="133"/>
      <c r="C230" s="133"/>
      <c r="D230" s="133"/>
      <c r="E230" s="133"/>
      <c r="F230" s="133">
        <v>16</v>
      </c>
      <c r="G230" s="134">
        <f t="shared" si="65"/>
        <v>0</v>
      </c>
      <c r="H230" s="143">
        <f t="shared" si="65"/>
        <v>0</v>
      </c>
      <c r="I230" s="143">
        <f t="shared" si="65"/>
        <v>0</v>
      </c>
      <c r="J230" s="143">
        <f t="shared" si="65"/>
        <v>0</v>
      </c>
      <c r="K230" s="143">
        <f t="shared" si="65"/>
        <v>0</v>
      </c>
      <c r="L230" s="143">
        <f t="shared" si="65"/>
        <v>0</v>
      </c>
      <c r="M230" s="8"/>
    </row>
    <row r="231" spans="1:13" ht="12">
      <c r="A231" s="132"/>
      <c r="B231" s="133"/>
      <c r="C231" s="133"/>
      <c r="D231" s="133"/>
      <c r="E231" s="133"/>
      <c r="F231" s="133">
        <v>17</v>
      </c>
      <c r="G231" s="134">
        <f t="shared" si="65"/>
        <v>0</v>
      </c>
      <c r="H231" s="143">
        <f t="shared" si="65"/>
        <v>0</v>
      </c>
      <c r="I231" s="143">
        <f t="shared" si="65"/>
        <v>0</v>
      </c>
      <c r="J231" s="143">
        <f t="shared" si="65"/>
        <v>0</v>
      </c>
      <c r="K231" s="143">
        <f t="shared" si="65"/>
        <v>0</v>
      </c>
      <c r="L231" s="143">
        <f t="shared" si="65"/>
        <v>0</v>
      </c>
      <c r="M231" s="8"/>
    </row>
    <row r="232" spans="1:13" ht="12">
      <c r="A232" s="132"/>
      <c r="B232" s="133"/>
      <c r="C232" s="133"/>
      <c r="D232" s="133"/>
      <c r="E232" s="133"/>
      <c r="F232" s="133">
        <v>18</v>
      </c>
      <c r="G232" s="134">
        <f t="shared" si="65"/>
        <v>0</v>
      </c>
      <c r="H232" s="143">
        <f t="shared" si="65"/>
        <v>0</v>
      </c>
      <c r="I232" s="143">
        <f t="shared" si="65"/>
        <v>0</v>
      </c>
      <c r="J232" s="143">
        <f t="shared" si="65"/>
        <v>0</v>
      </c>
      <c r="K232" s="143">
        <f t="shared" si="65"/>
        <v>0</v>
      </c>
      <c r="L232" s="143">
        <f t="shared" si="65"/>
        <v>0</v>
      </c>
      <c r="M232" s="8"/>
    </row>
    <row r="233" spans="1:13" ht="12">
      <c r="A233" s="132"/>
      <c r="B233" s="133"/>
      <c r="C233" s="133"/>
      <c r="D233" s="133"/>
      <c r="E233" s="133"/>
      <c r="F233" s="133">
        <v>19</v>
      </c>
      <c r="G233" s="134">
        <f t="shared" si="65"/>
        <v>0</v>
      </c>
      <c r="H233" s="143">
        <f t="shared" si="65"/>
        <v>0</v>
      </c>
      <c r="I233" s="143">
        <f t="shared" si="65"/>
        <v>0</v>
      </c>
      <c r="J233" s="143">
        <f t="shared" si="65"/>
        <v>0</v>
      </c>
      <c r="K233" s="143">
        <f t="shared" si="65"/>
        <v>0</v>
      </c>
      <c r="L233" s="143">
        <f t="shared" si="65"/>
        <v>0</v>
      </c>
      <c r="M233" s="8"/>
    </row>
    <row r="234" spans="1:13" ht="12">
      <c r="A234" s="132"/>
      <c r="B234" s="133"/>
      <c r="C234" s="133"/>
      <c r="D234" s="133"/>
      <c r="E234" s="133"/>
      <c r="F234" s="133">
        <v>20</v>
      </c>
      <c r="G234" s="134">
        <f t="shared" si="65"/>
        <v>0</v>
      </c>
      <c r="H234" s="143">
        <f t="shared" si="65"/>
        <v>0</v>
      </c>
      <c r="I234" s="143">
        <f t="shared" si="65"/>
        <v>0</v>
      </c>
      <c r="J234" s="143">
        <f t="shared" si="65"/>
        <v>0</v>
      </c>
      <c r="K234" s="143">
        <f t="shared" si="65"/>
        <v>0</v>
      </c>
      <c r="L234" s="143">
        <f t="shared" si="65"/>
        <v>0</v>
      </c>
      <c r="M234" s="8"/>
    </row>
    <row r="235" spans="4:13" ht="12">
      <c r="D235" s="50"/>
      <c r="E235" s="50"/>
      <c r="F235" s="50"/>
      <c r="G235" s="176"/>
      <c r="H235" s="175"/>
      <c r="I235" s="175"/>
      <c r="J235" s="175"/>
      <c r="K235" s="177"/>
      <c r="L235" s="175"/>
      <c r="M235" s="8"/>
    </row>
    <row r="236" spans="4:13" ht="12">
      <c r="D236" s="50"/>
      <c r="E236" s="50"/>
      <c r="F236" s="50"/>
      <c r="G236" s="50"/>
      <c r="H236" s="175"/>
      <c r="I236" s="175"/>
      <c r="J236" s="175"/>
      <c r="K236" s="175"/>
      <c r="L236" s="175"/>
      <c r="M236" s="8"/>
    </row>
    <row r="237" spans="4:13" ht="12">
      <c r="D237" s="50"/>
      <c r="E237" s="50"/>
      <c r="F237" s="50"/>
      <c r="G237" s="50"/>
      <c r="H237" s="175"/>
      <c r="I237" s="175"/>
      <c r="J237" s="175"/>
      <c r="K237" s="175"/>
      <c r="L237" s="175"/>
      <c r="M237" s="8"/>
    </row>
    <row r="238" spans="4:13" ht="12">
      <c r="D238" s="50"/>
      <c r="E238" s="50"/>
      <c r="F238" s="50"/>
      <c r="G238" s="50"/>
      <c r="H238" s="175"/>
      <c r="I238" s="175"/>
      <c r="J238" s="175"/>
      <c r="K238" s="175"/>
      <c r="L238" s="175"/>
      <c r="M238" s="8"/>
    </row>
    <row r="239" spans="4:13" ht="12">
      <c r="D239" s="50"/>
      <c r="E239" s="50"/>
      <c r="F239" s="50"/>
      <c r="G239" s="50"/>
      <c r="H239" s="175"/>
      <c r="I239" s="175"/>
      <c r="J239" s="175"/>
      <c r="K239" s="175"/>
      <c r="L239" s="175"/>
      <c r="M239" s="8"/>
    </row>
    <row r="240" spans="4:13" ht="12">
      <c r="D240" s="50"/>
      <c r="E240" s="50"/>
      <c r="F240" s="50"/>
      <c r="G240" s="50"/>
      <c r="H240" s="175"/>
      <c r="I240" s="175"/>
      <c r="J240" s="175"/>
      <c r="K240" s="175"/>
      <c r="L240" s="175"/>
      <c r="M240" s="8"/>
    </row>
    <row r="241" spans="4:13" ht="12">
      <c r="D241" s="50"/>
      <c r="E241" s="50"/>
      <c r="F241" s="50"/>
      <c r="G241" s="50"/>
      <c r="H241" s="175"/>
      <c r="I241" s="175"/>
      <c r="J241" s="175"/>
      <c r="K241" s="175"/>
      <c r="L241" s="175"/>
      <c r="M241" s="8"/>
    </row>
    <row r="242" spans="4:13" ht="12">
      <c r="D242" s="50"/>
      <c r="E242" s="50"/>
      <c r="F242" s="50"/>
      <c r="G242" s="50"/>
      <c r="H242" s="175"/>
      <c r="I242" s="175"/>
      <c r="J242" s="175"/>
      <c r="K242" s="175"/>
      <c r="L242" s="175"/>
      <c r="M242" s="8"/>
    </row>
    <row r="243" spans="4:13" ht="12">
      <c r="D243" s="50"/>
      <c r="E243" s="50"/>
      <c r="F243" s="50"/>
      <c r="G243" s="50"/>
      <c r="H243" s="175"/>
      <c r="I243" s="175"/>
      <c r="J243" s="175"/>
      <c r="K243" s="175"/>
      <c r="L243" s="175"/>
      <c r="M243" s="8"/>
    </row>
    <row r="244" spans="4:13" ht="12">
      <c r="D244" s="50"/>
      <c r="E244" s="50"/>
      <c r="F244" s="50"/>
      <c r="G244" s="50"/>
      <c r="H244" s="175"/>
      <c r="I244" s="175"/>
      <c r="J244" s="175"/>
      <c r="K244" s="175"/>
      <c r="L244" s="175"/>
      <c r="M244" s="8"/>
    </row>
    <row r="245" spans="4:13" ht="12">
      <c r="D245" s="50"/>
      <c r="E245" s="50"/>
      <c r="F245" s="50"/>
      <c r="G245" s="50"/>
      <c r="H245" s="175"/>
      <c r="I245" s="175"/>
      <c r="J245" s="175"/>
      <c r="K245" s="175"/>
      <c r="L245" s="175"/>
      <c r="M245" s="8"/>
    </row>
    <row r="246" spans="4:13" ht="12">
      <c r="D246" s="50"/>
      <c r="E246" s="50"/>
      <c r="F246" s="50"/>
      <c r="G246" s="50"/>
      <c r="H246" s="175"/>
      <c r="I246" s="175"/>
      <c r="J246" s="175"/>
      <c r="K246" s="175"/>
      <c r="L246" s="175"/>
      <c r="M246" s="8"/>
    </row>
    <row r="247" spans="4:13" ht="12">
      <c r="D247" s="50"/>
      <c r="E247" s="50"/>
      <c r="F247" s="50"/>
      <c r="G247" s="50"/>
      <c r="H247" s="175"/>
      <c r="I247" s="175"/>
      <c r="J247" s="175"/>
      <c r="K247" s="175"/>
      <c r="L247" s="175"/>
      <c r="M247" s="8"/>
    </row>
    <row r="248" spans="4:13" ht="12">
      <c r="D248" s="50"/>
      <c r="E248" s="50"/>
      <c r="F248" s="50"/>
      <c r="G248" s="50"/>
      <c r="H248" s="175"/>
      <c r="I248" s="175"/>
      <c r="J248" s="175"/>
      <c r="K248" s="175"/>
      <c r="L248" s="175"/>
      <c r="M248" s="8"/>
    </row>
    <row r="249" spans="4:13" ht="12">
      <c r="D249" s="50"/>
      <c r="E249" s="50"/>
      <c r="F249" s="50"/>
      <c r="G249" s="50"/>
      <c r="H249" s="175"/>
      <c r="I249" s="175"/>
      <c r="J249" s="175"/>
      <c r="K249" s="175"/>
      <c r="L249" s="175"/>
      <c r="M249" s="8"/>
    </row>
    <row r="250" spans="4:13" ht="12">
      <c r="D250" s="50"/>
      <c r="E250" s="50"/>
      <c r="F250" s="50"/>
      <c r="G250" s="50"/>
      <c r="H250" s="175"/>
      <c r="I250" s="175"/>
      <c r="J250" s="175"/>
      <c r="K250" s="175"/>
      <c r="L250" s="175"/>
      <c r="M250" s="8"/>
    </row>
    <row r="251" spans="4:13" ht="12">
      <c r="D251" s="50"/>
      <c r="E251" s="50"/>
      <c r="F251" s="50"/>
      <c r="G251" s="50"/>
      <c r="H251" s="175"/>
      <c r="I251" s="175"/>
      <c r="J251" s="175"/>
      <c r="K251" s="175"/>
      <c r="L251" s="175"/>
      <c r="M251" s="8"/>
    </row>
    <row r="252" spans="4:13" ht="12">
      <c r="D252" s="50"/>
      <c r="E252" s="50"/>
      <c r="F252" s="50"/>
      <c r="G252" s="50"/>
      <c r="H252" s="175"/>
      <c r="I252" s="175"/>
      <c r="J252" s="175"/>
      <c r="K252" s="175"/>
      <c r="L252" s="175"/>
      <c r="M252" s="8"/>
    </row>
    <row r="253" spans="4:13" ht="12">
      <c r="D253" s="50"/>
      <c r="E253" s="50"/>
      <c r="F253" s="50"/>
      <c r="G253" s="50"/>
      <c r="H253" s="175"/>
      <c r="I253" s="175"/>
      <c r="J253" s="175"/>
      <c r="K253" s="175"/>
      <c r="L253" s="175"/>
      <c r="M253" s="8"/>
    </row>
    <row r="254" spans="4:13" ht="12">
      <c r="D254" s="50"/>
      <c r="E254" s="50"/>
      <c r="F254" s="50"/>
      <c r="G254" s="50"/>
      <c r="H254" s="175"/>
      <c r="I254" s="175"/>
      <c r="J254" s="175"/>
      <c r="K254" s="175"/>
      <c r="L254" s="175"/>
      <c r="M254" s="8"/>
    </row>
    <row r="255" spans="4:13" ht="12">
      <c r="D255" s="50"/>
      <c r="E255" s="50"/>
      <c r="F255" s="50"/>
      <c r="G255" s="50"/>
      <c r="H255" s="175"/>
      <c r="I255" s="175"/>
      <c r="J255" s="175"/>
      <c r="K255" s="175"/>
      <c r="L255" s="175"/>
      <c r="M255" s="8"/>
    </row>
    <row r="256" spans="4:13" ht="12">
      <c r="D256" s="50"/>
      <c r="E256" s="50"/>
      <c r="F256" s="50"/>
      <c r="G256" s="50"/>
      <c r="H256" s="175"/>
      <c r="I256" s="175"/>
      <c r="J256" s="175"/>
      <c r="K256" s="175"/>
      <c r="L256" s="175"/>
      <c r="M256" s="8"/>
    </row>
    <row r="257" spans="4:13" ht="12">
      <c r="D257" s="50"/>
      <c r="E257" s="50"/>
      <c r="F257" s="50"/>
      <c r="G257" s="50"/>
      <c r="H257" s="175"/>
      <c r="I257" s="175"/>
      <c r="J257" s="175"/>
      <c r="K257" s="175"/>
      <c r="L257" s="175"/>
      <c r="M257" s="8"/>
    </row>
    <row r="258" spans="4:13" ht="12">
      <c r="D258" s="50"/>
      <c r="E258" s="50"/>
      <c r="F258" s="50"/>
      <c r="G258" s="50"/>
      <c r="H258" s="175"/>
      <c r="I258" s="175"/>
      <c r="J258" s="175"/>
      <c r="K258" s="175"/>
      <c r="L258" s="175"/>
      <c r="M258" s="8"/>
    </row>
    <row r="259" spans="4:13" ht="12">
      <c r="D259" s="50"/>
      <c r="E259" s="50"/>
      <c r="F259" s="50"/>
      <c r="G259" s="50"/>
      <c r="H259" s="175"/>
      <c r="I259" s="175"/>
      <c r="J259" s="175"/>
      <c r="K259" s="175"/>
      <c r="L259" s="175"/>
      <c r="M259" s="8"/>
    </row>
    <row r="260" spans="4:13" ht="12">
      <c r="D260" s="50"/>
      <c r="E260" s="50"/>
      <c r="F260" s="50"/>
      <c r="G260" s="50"/>
      <c r="H260" s="175"/>
      <c r="I260" s="175"/>
      <c r="J260" s="175"/>
      <c r="K260" s="175"/>
      <c r="L260" s="175"/>
      <c r="M260" s="8"/>
    </row>
    <row r="261" spans="4:13" ht="12">
      <c r="D261" s="50"/>
      <c r="E261" s="50"/>
      <c r="F261" s="50"/>
      <c r="G261" s="50"/>
      <c r="H261" s="175"/>
      <c r="I261" s="175"/>
      <c r="J261" s="175"/>
      <c r="K261" s="175"/>
      <c r="L261" s="175"/>
      <c r="M261" s="8"/>
    </row>
    <row r="262" spans="4:13" ht="12">
      <c r="D262" s="50"/>
      <c r="E262" s="50"/>
      <c r="F262" s="50"/>
      <c r="G262" s="50"/>
      <c r="H262" s="175"/>
      <c r="I262" s="175"/>
      <c r="J262" s="175"/>
      <c r="K262" s="175"/>
      <c r="L262" s="175"/>
      <c r="M262" s="8"/>
    </row>
    <row r="263" spans="4:13" ht="12">
      <c r="D263" s="50"/>
      <c r="E263" s="50"/>
      <c r="F263" s="50"/>
      <c r="G263" s="50"/>
      <c r="H263" s="175"/>
      <c r="I263" s="175"/>
      <c r="J263" s="175"/>
      <c r="K263" s="175"/>
      <c r="L263" s="175"/>
      <c r="M263" s="8"/>
    </row>
    <row r="264" spans="4:13" ht="12">
      <c r="D264" s="50"/>
      <c r="E264" s="50"/>
      <c r="F264" s="50"/>
      <c r="G264" s="50"/>
      <c r="H264" s="175"/>
      <c r="I264" s="175"/>
      <c r="J264" s="175"/>
      <c r="K264" s="175"/>
      <c r="L264" s="175"/>
      <c r="M264" s="8"/>
    </row>
    <row r="265" spans="4:13" ht="12">
      <c r="D265" s="50"/>
      <c r="E265" s="50"/>
      <c r="F265" s="50"/>
      <c r="G265" s="50"/>
      <c r="H265" s="175"/>
      <c r="I265" s="175"/>
      <c r="J265" s="175"/>
      <c r="K265" s="175"/>
      <c r="L265" s="175"/>
      <c r="M265" s="8"/>
    </row>
    <row r="266" spans="8:13" ht="12">
      <c r="H266" s="8"/>
      <c r="I266" s="8"/>
      <c r="J266" s="8"/>
      <c r="K266" s="8"/>
      <c r="L266" s="8"/>
      <c r="M266" s="8"/>
    </row>
    <row r="267" spans="8:13" ht="12">
      <c r="H267" s="8"/>
      <c r="I267" s="8"/>
      <c r="J267" s="8"/>
      <c r="K267" s="8"/>
      <c r="L267" s="8"/>
      <c r="M267" s="8"/>
    </row>
    <row r="268" spans="8:13" ht="12">
      <c r="H268" s="8"/>
      <c r="I268" s="8"/>
      <c r="J268" s="8"/>
      <c r="K268" s="8"/>
      <c r="L268" s="8"/>
      <c r="M268" s="8"/>
    </row>
    <row r="269" spans="8:13" ht="12">
      <c r="H269" s="8"/>
      <c r="I269" s="8"/>
      <c r="J269" s="8"/>
      <c r="K269" s="8"/>
      <c r="L269" s="8"/>
      <c r="M269" s="8"/>
    </row>
    <row r="270" spans="8:13" ht="12">
      <c r="H270" s="8"/>
      <c r="I270" s="8"/>
      <c r="J270" s="8"/>
      <c r="K270" s="8"/>
      <c r="L270" s="8"/>
      <c r="M270" s="8"/>
    </row>
    <row r="271" spans="8:13" ht="12">
      <c r="H271" s="8"/>
      <c r="I271" s="8"/>
      <c r="J271" s="8"/>
      <c r="K271" s="8"/>
      <c r="L271" s="8"/>
      <c r="M271" s="8"/>
    </row>
    <row r="272" spans="8:13" ht="12">
      <c r="H272" s="8"/>
      <c r="I272" s="8"/>
      <c r="J272" s="8"/>
      <c r="K272" s="8"/>
      <c r="L272" s="8"/>
      <c r="M272" s="8"/>
    </row>
    <row r="273" spans="8:13" ht="12">
      <c r="H273" s="8"/>
      <c r="I273" s="8"/>
      <c r="J273" s="8"/>
      <c r="K273" s="8"/>
      <c r="L273" s="8"/>
      <c r="M273" s="8"/>
    </row>
    <row r="274" spans="8:13" ht="12">
      <c r="H274" s="8"/>
      <c r="I274" s="8"/>
      <c r="J274" s="8"/>
      <c r="K274" s="8"/>
      <c r="L274" s="8"/>
      <c r="M274" s="8"/>
    </row>
    <row r="275" spans="8:13" ht="12">
      <c r="H275" s="8"/>
      <c r="I275" s="8"/>
      <c r="J275" s="8"/>
      <c r="K275" s="8"/>
      <c r="L275" s="8"/>
      <c r="M275" s="8"/>
    </row>
    <row r="276" spans="8:13" ht="12">
      <c r="H276" s="8"/>
      <c r="I276" s="8"/>
      <c r="J276" s="8"/>
      <c r="K276" s="8"/>
      <c r="L276" s="8"/>
      <c r="M276" s="8"/>
    </row>
    <row r="277" spans="8:13" ht="12">
      <c r="H277" s="8"/>
      <c r="I277" s="8"/>
      <c r="J277" s="8"/>
      <c r="K277" s="8"/>
      <c r="L277" s="8"/>
      <c r="M277" s="8"/>
    </row>
    <row r="278" spans="8:13" ht="12">
      <c r="H278" s="8"/>
      <c r="I278" s="8"/>
      <c r="J278" s="8"/>
      <c r="K278" s="8"/>
      <c r="L278" s="8"/>
      <c r="M278" s="8"/>
    </row>
    <row r="279" spans="8:13" ht="12">
      <c r="H279" s="8"/>
      <c r="I279" s="8"/>
      <c r="J279" s="8"/>
      <c r="K279" s="8"/>
      <c r="L279" s="8"/>
      <c r="M279" s="8"/>
    </row>
    <row r="280" spans="8:13" ht="12">
      <c r="H280" s="8"/>
      <c r="I280" s="8"/>
      <c r="J280" s="8"/>
      <c r="K280" s="8"/>
      <c r="L280" s="8"/>
      <c r="M280" s="8"/>
    </row>
    <row r="281" spans="8:13" ht="12">
      <c r="H281" s="8"/>
      <c r="I281" s="8"/>
      <c r="J281" s="8"/>
      <c r="K281" s="8"/>
      <c r="L281" s="8"/>
      <c r="M281" s="8"/>
    </row>
    <row r="282" spans="8:13" ht="12">
      <c r="H282" s="8"/>
      <c r="I282" s="8"/>
      <c r="J282" s="8"/>
      <c r="K282" s="8"/>
      <c r="L282" s="8"/>
      <c r="M282" s="8"/>
    </row>
    <row r="283" spans="8:13" ht="12">
      <c r="H283" s="8"/>
      <c r="I283" s="8"/>
      <c r="J283" s="8"/>
      <c r="K283" s="8"/>
      <c r="L283" s="8"/>
      <c r="M283" s="8"/>
    </row>
    <row r="284" spans="8:13" ht="12">
      <c r="H284" s="8"/>
      <c r="I284" s="8"/>
      <c r="J284" s="8"/>
      <c r="K284" s="8"/>
      <c r="L284" s="8"/>
      <c r="M284" s="8"/>
    </row>
    <row r="285" spans="8:13" ht="12">
      <c r="H285" s="8"/>
      <c r="I285" s="8"/>
      <c r="J285" s="8"/>
      <c r="K285" s="8"/>
      <c r="L285" s="8"/>
      <c r="M285" s="8"/>
    </row>
    <row r="286" spans="8:13" ht="12">
      <c r="H286" s="8"/>
      <c r="I286" s="8"/>
      <c r="J286" s="8"/>
      <c r="K286" s="8"/>
      <c r="L286" s="8"/>
      <c r="M286" s="8"/>
    </row>
    <row r="287" spans="8:13" ht="12">
      <c r="H287" s="8"/>
      <c r="I287" s="8"/>
      <c r="J287" s="8"/>
      <c r="K287" s="8"/>
      <c r="L287" s="8"/>
      <c r="M287" s="8"/>
    </row>
    <row r="288" spans="8:13" ht="12">
      <c r="H288" s="8"/>
      <c r="I288" s="8"/>
      <c r="J288" s="8"/>
      <c r="K288" s="8"/>
      <c r="L288" s="8"/>
      <c r="M288" s="8"/>
    </row>
    <row r="289" spans="8:13" ht="12">
      <c r="H289" s="8"/>
      <c r="I289" s="8"/>
      <c r="J289" s="8"/>
      <c r="K289" s="8"/>
      <c r="L289" s="8"/>
      <c r="M289" s="8"/>
    </row>
    <row r="290" spans="8:13" ht="12">
      <c r="H290" s="8"/>
      <c r="I290" s="8"/>
      <c r="J290" s="8"/>
      <c r="K290" s="8"/>
      <c r="L290" s="8"/>
      <c r="M290" s="8"/>
    </row>
    <row r="291" spans="8:13" ht="12">
      <c r="H291" s="8"/>
      <c r="I291" s="8"/>
      <c r="J291" s="8"/>
      <c r="K291" s="8"/>
      <c r="L291" s="8"/>
      <c r="M291" s="8"/>
    </row>
    <row r="292" spans="8:13" ht="12">
      <c r="H292" s="8"/>
      <c r="I292" s="8"/>
      <c r="J292" s="8"/>
      <c r="K292" s="8"/>
      <c r="L292" s="8"/>
      <c r="M292" s="8"/>
    </row>
    <row r="293" spans="8:13" ht="12">
      <c r="H293" s="8"/>
      <c r="I293" s="8"/>
      <c r="J293" s="8"/>
      <c r="K293" s="8"/>
      <c r="L293" s="8"/>
      <c r="M293" s="8"/>
    </row>
    <row r="294" spans="8:13" ht="12">
      <c r="H294" s="8"/>
      <c r="I294" s="8"/>
      <c r="J294" s="8"/>
      <c r="K294" s="8"/>
      <c r="L294" s="8"/>
      <c r="M294" s="8"/>
    </row>
    <row r="295" spans="8:13" ht="12">
      <c r="H295" s="8"/>
      <c r="I295" s="8"/>
      <c r="J295" s="8"/>
      <c r="K295" s="8"/>
      <c r="L295" s="8"/>
      <c r="M295" s="8"/>
    </row>
    <row r="296" spans="8:13" ht="12">
      <c r="H296" s="8"/>
      <c r="I296" s="8"/>
      <c r="J296" s="8"/>
      <c r="K296" s="8"/>
      <c r="L296" s="8"/>
      <c r="M296" s="8"/>
    </row>
    <row r="297" spans="8:13" ht="12">
      <c r="H297" s="8"/>
      <c r="I297" s="8"/>
      <c r="J297" s="8"/>
      <c r="K297" s="8"/>
      <c r="L297" s="8"/>
      <c r="M297" s="8"/>
    </row>
    <row r="298" spans="8:13" ht="12">
      <c r="H298" s="8"/>
      <c r="I298" s="8"/>
      <c r="J298" s="8"/>
      <c r="K298" s="8"/>
      <c r="L298" s="8"/>
      <c r="M298" s="8"/>
    </row>
    <row r="299" spans="8:13" ht="12">
      <c r="H299" s="8"/>
      <c r="I299" s="8"/>
      <c r="J299" s="8"/>
      <c r="K299" s="8"/>
      <c r="L299" s="8"/>
      <c r="M299" s="8"/>
    </row>
    <row r="300" spans="8:13" ht="12">
      <c r="H300" s="8"/>
      <c r="I300" s="8"/>
      <c r="J300" s="8"/>
      <c r="K300" s="8"/>
      <c r="L300" s="8"/>
      <c r="M300" s="8"/>
    </row>
    <row r="301" spans="8:13" ht="12">
      <c r="H301" s="8"/>
      <c r="I301" s="8"/>
      <c r="J301" s="8"/>
      <c r="K301" s="8"/>
      <c r="L301" s="8"/>
      <c r="M301" s="8"/>
    </row>
    <row r="302" spans="8:13" ht="12">
      <c r="H302" s="8"/>
      <c r="I302" s="8"/>
      <c r="J302" s="8"/>
      <c r="K302" s="8"/>
      <c r="L302" s="8"/>
      <c r="M302" s="8"/>
    </row>
    <row r="303" spans="8:13" ht="12">
      <c r="H303" s="8"/>
      <c r="I303" s="8"/>
      <c r="J303" s="8"/>
      <c r="K303" s="8"/>
      <c r="L303" s="8"/>
      <c r="M303" s="8"/>
    </row>
    <row r="304" spans="8:13" ht="12">
      <c r="H304" s="8"/>
      <c r="I304" s="8"/>
      <c r="J304" s="8"/>
      <c r="K304" s="8"/>
      <c r="L304" s="8"/>
      <c r="M304" s="8"/>
    </row>
    <row r="305" spans="8:13" ht="12">
      <c r="H305" s="8"/>
      <c r="I305" s="8"/>
      <c r="J305" s="8"/>
      <c r="K305" s="8"/>
      <c r="L305" s="8"/>
      <c r="M305" s="8"/>
    </row>
    <row r="306" spans="8:13" ht="12">
      <c r="H306" s="8"/>
      <c r="I306" s="8"/>
      <c r="J306" s="8"/>
      <c r="K306" s="8"/>
      <c r="L306" s="8"/>
      <c r="M306" s="8"/>
    </row>
    <row r="307" spans="8:13" ht="12">
      <c r="H307" s="8"/>
      <c r="I307" s="8"/>
      <c r="J307" s="8"/>
      <c r="K307" s="8"/>
      <c r="L307" s="8"/>
      <c r="M307" s="8"/>
    </row>
    <row r="308" spans="8:13" ht="12">
      <c r="H308" s="8"/>
      <c r="I308" s="8"/>
      <c r="J308" s="8"/>
      <c r="K308" s="8"/>
      <c r="L308" s="8"/>
      <c r="M308" s="8"/>
    </row>
    <row r="309" spans="8:13" ht="12">
      <c r="H309" s="8"/>
      <c r="I309" s="8"/>
      <c r="J309" s="8"/>
      <c r="K309" s="8"/>
      <c r="L309" s="8"/>
      <c r="M309" s="8"/>
    </row>
    <row r="310" spans="8:13" ht="12">
      <c r="H310" s="8"/>
      <c r="I310" s="8"/>
      <c r="J310" s="8"/>
      <c r="K310" s="8"/>
      <c r="L310" s="8"/>
      <c r="M310" s="8"/>
    </row>
    <row r="311" spans="8:13" ht="12">
      <c r="H311" s="8"/>
      <c r="I311" s="8"/>
      <c r="J311" s="8"/>
      <c r="K311" s="8"/>
      <c r="L311" s="8"/>
      <c r="M311" s="8"/>
    </row>
    <row r="312" spans="8:13" ht="12">
      <c r="H312" s="8"/>
      <c r="I312" s="8"/>
      <c r="J312" s="8"/>
      <c r="K312" s="8"/>
      <c r="L312" s="8"/>
      <c r="M312" s="8"/>
    </row>
    <row r="313" spans="8:13" ht="12">
      <c r="H313" s="8"/>
      <c r="I313" s="8"/>
      <c r="J313" s="8"/>
      <c r="K313" s="8"/>
      <c r="L313" s="8"/>
      <c r="M313" s="8"/>
    </row>
    <row r="314" spans="8:13" ht="12">
      <c r="H314" s="8"/>
      <c r="I314" s="8"/>
      <c r="J314" s="8"/>
      <c r="K314" s="8"/>
      <c r="L314" s="8"/>
      <c r="M314" s="8"/>
    </row>
    <row r="315" spans="8:13" ht="12">
      <c r="H315" s="8"/>
      <c r="I315" s="8"/>
      <c r="J315" s="8"/>
      <c r="K315" s="8"/>
      <c r="L315" s="8"/>
      <c r="M315" s="8"/>
    </row>
    <row r="316" spans="8:13" ht="12">
      <c r="H316" s="8"/>
      <c r="I316" s="8"/>
      <c r="J316" s="8"/>
      <c r="K316" s="8"/>
      <c r="L316" s="8"/>
      <c r="M316" s="8"/>
    </row>
    <row r="317" spans="8:13" ht="12">
      <c r="H317" s="8"/>
      <c r="I317" s="8"/>
      <c r="J317" s="8"/>
      <c r="K317" s="8"/>
      <c r="L317" s="8"/>
      <c r="M317" s="8"/>
    </row>
    <row r="318" spans="8:13" ht="12">
      <c r="H318" s="8"/>
      <c r="I318" s="8"/>
      <c r="J318" s="8"/>
      <c r="K318" s="8"/>
      <c r="L318" s="8"/>
      <c r="M318" s="8"/>
    </row>
    <row r="319" spans="8:13" ht="12">
      <c r="H319" s="8"/>
      <c r="I319" s="8"/>
      <c r="J319" s="8"/>
      <c r="K319" s="8"/>
      <c r="L319" s="8"/>
      <c r="M319" s="8"/>
    </row>
    <row r="320" spans="8:13" ht="12">
      <c r="H320" s="8"/>
      <c r="I320" s="8"/>
      <c r="J320" s="8"/>
      <c r="K320" s="8"/>
      <c r="L320" s="8"/>
      <c r="M320" s="8"/>
    </row>
    <row r="321" spans="8:13" ht="12">
      <c r="H321" s="8"/>
      <c r="I321" s="8"/>
      <c r="J321" s="8"/>
      <c r="K321" s="8"/>
      <c r="L321" s="8"/>
      <c r="M321" s="8"/>
    </row>
    <row r="322" spans="8:13" ht="12">
      <c r="H322" s="8"/>
      <c r="I322" s="8"/>
      <c r="J322" s="8"/>
      <c r="K322" s="8"/>
      <c r="L322" s="8"/>
      <c r="M322" s="8"/>
    </row>
    <row r="323" spans="8:13" ht="12">
      <c r="H323" s="8"/>
      <c r="I323" s="8"/>
      <c r="J323" s="8"/>
      <c r="K323" s="8"/>
      <c r="L323" s="8"/>
      <c r="M323" s="8"/>
    </row>
    <row r="324" spans="8:13" ht="12">
      <c r="H324" s="8"/>
      <c r="I324" s="8"/>
      <c r="J324" s="8"/>
      <c r="K324" s="8"/>
      <c r="L324" s="8"/>
      <c r="M324" s="8"/>
    </row>
    <row r="325" spans="8:13" ht="12">
      <c r="H325" s="8"/>
      <c r="I325" s="8"/>
      <c r="J325" s="8"/>
      <c r="K325" s="8"/>
      <c r="L325" s="8"/>
      <c r="M325" s="8"/>
    </row>
    <row r="326" spans="8:13" ht="12">
      <c r="H326" s="8"/>
      <c r="I326" s="8"/>
      <c r="J326" s="8"/>
      <c r="K326" s="8"/>
      <c r="L326" s="8"/>
      <c r="M326" s="8"/>
    </row>
    <row r="327" spans="8:13" ht="12">
      <c r="H327" s="8"/>
      <c r="I327" s="8"/>
      <c r="J327" s="8"/>
      <c r="K327" s="8"/>
      <c r="L327" s="8"/>
      <c r="M327" s="8"/>
    </row>
    <row r="328" spans="8:13" ht="12">
      <c r="H328" s="8"/>
      <c r="I328" s="8"/>
      <c r="J328" s="8"/>
      <c r="K328" s="8"/>
      <c r="L328" s="8"/>
      <c r="M328" s="8"/>
    </row>
    <row r="329" spans="8:13" ht="12">
      <c r="H329" s="8"/>
      <c r="I329" s="8"/>
      <c r="J329" s="8"/>
      <c r="K329" s="8"/>
      <c r="L329" s="8"/>
      <c r="M329" s="8"/>
    </row>
    <row r="330" spans="8:13" ht="12">
      <c r="H330" s="8"/>
      <c r="I330" s="8"/>
      <c r="J330" s="8"/>
      <c r="K330" s="8"/>
      <c r="L330" s="8"/>
      <c r="M330" s="8"/>
    </row>
    <row r="331" spans="8:13" ht="12">
      <c r="H331" s="8"/>
      <c r="I331" s="8"/>
      <c r="J331" s="8"/>
      <c r="K331" s="8"/>
      <c r="L331" s="8"/>
      <c r="M331" s="8"/>
    </row>
    <row r="332" spans="8:13" ht="12">
      <c r="H332" s="8"/>
      <c r="I332" s="8"/>
      <c r="J332" s="8"/>
      <c r="K332" s="8"/>
      <c r="L332" s="8"/>
      <c r="M332" s="8"/>
    </row>
    <row r="333" spans="8:13" ht="12">
      <c r="H333" s="8"/>
      <c r="I333" s="8"/>
      <c r="J333" s="8"/>
      <c r="K333" s="8"/>
      <c r="L333" s="8"/>
      <c r="M333" s="8"/>
    </row>
    <row r="334" spans="8:13" ht="12">
      <c r="H334" s="8"/>
      <c r="I334" s="8"/>
      <c r="J334" s="8"/>
      <c r="K334" s="8"/>
      <c r="L334" s="8"/>
      <c r="M334" s="8"/>
    </row>
    <row r="335" spans="8:13" ht="12">
      <c r="H335" s="8"/>
      <c r="I335" s="8"/>
      <c r="J335" s="8"/>
      <c r="K335" s="8"/>
      <c r="L335" s="8"/>
      <c r="M335" s="8"/>
    </row>
    <row r="336" spans="8:13" ht="12">
      <c r="H336" s="8"/>
      <c r="I336" s="8"/>
      <c r="J336" s="8"/>
      <c r="K336" s="8"/>
      <c r="L336" s="8"/>
      <c r="M336" s="8"/>
    </row>
    <row r="337" spans="8:13" ht="12">
      <c r="H337" s="8"/>
      <c r="I337" s="8"/>
      <c r="J337" s="8"/>
      <c r="K337" s="8"/>
      <c r="L337" s="8"/>
      <c r="M337" s="8"/>
    </row>
    <row r="338" spans="8:13" ht="12">
      <c r="H338" s="8"/>
      <c r="I338" s="8"/>
      <c r="J338" s="8"/>
      <c r="K338" s="8"/>
      <c r="L338" s="8"/>
      <c r="M338" s="8"/>
    </row>
    <row r="339" spans="8:13" ht="12">
      <c r="H339" s="8"/>
      <c r="I339" s="8"/>
      <c r="J339" s="8"/>
      <c r="K339" s="8"/>
      <c r="L339" s="8"/>
      <c r="M339" s="8"/>
    </row>
    <row r="340" spans="8:13" ht="12">
      <c r="H340" s="8"/>
      <c r="I340" s="8"/>
      <c r="J340" s="8"/>
      <c r="K340" s="8"/>
      <c r="L340" s="8"/>
      <c r="M340" s="8"/>
    </row>
    <row r="341" spans="8:13" ht="12">
      <c r="H341" s="8"/>
      <c r="I341" s="8"/>
      <c r="J341" s="8"/>
      <c r="K341" s="8"/>
      <c r="L341" s="8"/>
      <c r="M341" s="8"/>
    </row>
    <row r="342" spans="8:13" ht="12">
      <c r="H342" s="8"/>
      <c r="I342" s="8"/>
      <c r="J342" s="8"/>
      <c r="K342" s="8"/>
      <c r="L342" s="8"/>
      <c r="M342" s="8"/>
    </row>
    <row r="343" spans="8:13" ht="12">
      <c r="H343" s="8"/>
      <c r="I343" s="8"/>
      <c r="J343" s="8"/>
      <c r="K343" s="8"/>
      <c r="L343" s="8"/>
      <c r="M343" s="8"/>
    </row>
    <row r="344" spans="8:13" ht="12">
      <c r="H344" s="8"/>
      <c r="I344" s="8"/>
      <c r="J344" s="8"/>
      <c r="K344" s="8"/>
      <c r="L344" s="8"/>
      <c r="M344" s="8"/>
    </row>
    <row r="345" spans="8:13" ht="12">
      <c r="H345" s="8"/>
      <c r="I345" s="8"/>
      <c r="J345" s="8"/>
      <c r="K345" s="8"/>
      <c r="L345" s="8"/>
      <c r="M345" s="8"/>
    </row>
    <row r="346" spans="8:13" ht="12">
      <c r="H346" s="8"/>
      <c r="I346" s="8"/>
      <c r="J346" s="8"/>
      <c r="K346" s="8"/>
      <c r="L346" s="8"/>
      <c r="M346" s="8"/>
    </row>
    <row r="347" spans="8:13" ht="12">
      <c r="H347" s="8"/>
      <c r="I347" s="8"/>
      <c r="J347" s="8"/>
      <c r="K347" s="8"/>
      <c r="L347" s="8"/>
      <c r="M347" s="8"/>
    </row>
    <row r="348" spans="8:13" ht="12">
      <c r="H348" s="8"/>
      <c r="I348" s="8"/>
      <c r="J348" s="8"/>
      <c r="K348" s="8"/>
      <c r="L348" s="8"/>
      <c r="M348" s="8"/>
    </row>
    <row r="349" spans="8:13" ht="12">
      <c r="H349" s="8"/>
      <c r="I349" s="8"/>
      <c r="J349" s="8"/>
      <c r="K349" s="8"/>
      <c r="L349" s="8"/>
      <c r="M349" s="8"/>
    </row>
    <row r="350" spans="8:13" ht="12">
      <c r="H350" s="8"/>
      <c r="I350" s="8"/>
      <c r="J350" s="8"/>
      <c r="K350" s="8"/>
      <c r="L350" s="8"/>
      <c r="M350" s="8"/>
    </row>
    <row r="351" spans="8:13" ht="12">
      <c r="H351" s="8"/>
      <c r="I351" s="8"/>
      <c r="J351" s="8"/>
      <c r="K351" s="8"/>
      <c r="L351" s="8"/>
      <c r="M351" s="8"/>
    </row>
    <row r="352" spans="8:13" ht="12">
      <c r="H352" s="8"/>
      <c r="I352" s="8"/>
      <c r="J352" s="8"/>
      <c r="K352" s="8"/>
      <c r="L352" s="8"/>
      <c r="M352" s="8"/>
    </row>
    <row r="353" spans="8:13" ht="12">
      <c r="H353" s="8"/>
      <c r="I353" s="8"/>
      <c r="J353" s="8"/>
      <c r="K353" s="8"/>
      <c r="L353" s="8"/>
      <c r="M353" s="8"/>
    </row>
    <row r="354" spans="8:13" ht="12">
      <c r="H354" s="8"/>
      <c r="I354" s="8"/>
      <c r="J354" s="8"/>
      <c r="K354" s="8"/>
      <c r="L354" s="8"/>
      <c r="M354" s="8"/>
    </row>
    <row r="355" spans="8:13" ht="12">
      <c r="H355" s="8"/>
      <c r="I355" s="8"/>
      <c r="J355" s="8"/>
      <c r="K355" s="8"/>
      <c r="L355" s="8"/>
      <c r="M355" s="8"/>
    </row>
    <row r="356" spans="8:13" ht="12">
      <c r="H356" s="8"/>
      <c r="I356" s="8"/>
      <c r="J356" s="8"/>
      <c r="K356" s="8"/>
      <c r="L356" s="8"/>
      <c r="M356" s="8"/>
    </row>
    <row r="357" spans="8:13" ht="12">
      <c r="H357" s="8"/>
      <c r="I357" s="8"/>
      <c r="J357" s="8"/>
      <c r="K357" s="8"/>
      <c r="L357" s="8"/>
      <c r="M357" s="8"/>
    </row>
    <row r="358" spans="8:13" ht="12">
      <c r="H358" s="8"/>
      <c r="I358" s="8"/>
      <c r="J358" s="8"/>
      <c r="K358" s="8"/>
      <c r="L358" s="8"/>
      <c r="M358" s="8"/>
    </row>
    <row r="359" spans="8:13" ht="12">
      <c r="H359" s="8"/>
      <c r="I359" s="8"/>
      <c r="J359" s="8"/>
      <c r="K359" s="8"/>
      <c r="L359" s="8"/>
      <c r="M359" s="8"/>
    </row>
    <row r="360" spans="8:13" ht="12">
      <c r="H360" s="8"/>
      <c r="I360" s="8"/>
      <c r="J360" s="8"/>
      <c r="K360" s="8"/>
      <c r="L360" s="8"/>
      <c r="M360" s="8"/>
    </row>
    <row r="361" spans="8:13" ht="12">
      <c r="H361" s="8"/>
      <c r="I361" s="8"/>
      <c r="J361" s="8"/>
      <c r="K361" s="8"/>
      <c r="L361" s="8"/>
      <c r="M361" s="8"/>
    </row>
    <row r="362" spans="8:13" ht="12">
      <c r="H362" s="8"/>
      <c r="I362" s="8"/>
      <c r="J362" s="8"/>
      <c r="K362" s="8"/>
      <c r="L362" s="8"/>
      <c r="M362" s="8"/>
    </row>
    <row r="363" spans="8:13" ht="12">
      <c r="H363" s="8"/>
      <c r="I363" s="8"/>
      <c r="J363" s="8"/>
      <c r="K363" s="8"/>
      <c r="L363" s="8"/>
      <c r="M363" s="8"/>
    </row>
    <row r="364" spans="8:13" ht="12">
      <c r="H364" s="8"/>
      <c r="I364" s="8"/>
      <c r="J364" s="8"/>
      <c r="K364" s="8"/>
      <c r="L364" s="8"/>
      <c r="M364" s="8"/>
    </row>
    <row r="365" spans="8:13" ht="12">
      <c r="H365" s="8"/>
      <c r="I365" s="8"/>
      <c r="J365" s="8"/>
      <c r="K365" s="8"/>
      <c r="L365" s="8"/>
      <c r="M365" s="8"/>
    </row>
    <row r="366" spans="8:13" ht="12">
      <c r="H366" s="8"/>
      <c r="I366" s="8"/>
      <c r="J366" s="8"/>
      <c r="K366" s="8"/>
      <c r="L366" s="8"/>
      <c r="M366" s="8"/>
    </row>
    <row r="367" spans="8:13" ht="12">
      <c r="H367" s="8"/>
      <c r="I367" s="8"/>
      <c r="J367" s="8"/>
      <c r="K367" s="8"/>
      <c r="L367" s="8"/>
      <c r="M367" s="8"/>
    </row>
    <row r="368" spans="8:13" ht="12">
      <c r="H368" s="8"/>
      <c r="I368" s="8"/>
      <c r="J368" s="8"/>
      <c r="K368" s="8"/>
      <c r="L368" s="8"/>
      <c r="M368" s="8"/>
    </row>
    <row r="369" spans="8:13" ht="12">
      <c r="H369" s="8"/>
      <c r="I369" s="8"/>
      <c r="J369" s="8"/>
      <c r="K369" s="8"/>
      <c r="L369" s="8"/>
      <c r="M369" s="8"/>
    </row>
    <row r="370" spans="8:13" ht="12">
      <c r="H370" s="8"/>
      <c r="I370" s="8"/>
      <c r="J370" s="8"/>
      <c r="K370" s="8"/>
      <c r="L370" s="8"/>
      <c r="M370" s="8"/>
    </row>
    <row r="371" spans="8:13" ht="12">
      <c r="H371" s="8"/>
      <c r="I371" s="8"/>
      <c r="J371" s="8"/>
      <c r="K371" s="8"/>
      <c r="L371" s="8"/>
      <c r="M371" s="8"/>
    </row>
    <row r="372" spans="8:13" ht="12">
      <c r="H372" s="8"/>
      <c r="I372" s="8"/>
      <c r="J372" s="8"/>
      <c r="K372" s="8"/>
      <c r="L372" s="8"/>
      <c r="M372" s="8"/>
    </row>
    <row r="373" spans="8:13" ht="12">
      <c r="H373" s="8"/>
      <c r="I373" s="8"/>
      <c r="J373" s="8"/>
      <c r="K373" s="8"/>
      <c r="L373" s="8"/>
      <c r="M373" s="8"/>
    </row>
    <row r="374" spans="8:13" ht="12">
      <c r="H374" s="8"/>
      <c r="I374" s="8"/>
      <c r="J374" s="8"/>
      <c r="K374" s="8"/>
      <c r="L374" s="8"/>
      <c r="M374" s="8"/>
    </row>
    <row r="375" spans="8:13" ht="12">
      <c r="H375" s="8"/>
      <c r="I375" s="8"/>
      <c r="J375" s="8"/>
      <c r="K375" s="8"/>
      <c r="L375" s="8"/>
      <c r="M375" s="8"/>
    </row>
    <row r="376" spans="8:13" ht="12">
      <c r="H376" s="8"/>
      <c r="I376" s="8"/>
      <c r="J376" s="8"/>
      <c r="K376" s="8"/>
      <c r="L376" s="8"/>
      <c r="M376" s="8"/>
    </row>
    <row r="377" spans="8:13" ht="12">
      <c r="H377" s="8"/>
      <c r="I377" s="8"/>
      <c r="J377" s="8"/>
      <c r="K377" s="8"/>
      <c r="L377" s="8"/>
      <c r="M377" s="8"/>
    </row>
    <row r="378" spans="8:13" ht="12">
      <c r="H378" s="8"/>
      <c r="I378" s="8"/>
      <c r="J378" s="8"/>
      <c r="K378" s="8"/>
      <c r="L378" s="8"/>
      <c r="M378" s="8"/>
    </row>
    <row r="379" spans="8:13" ht="12">
      <c r="H379" s="8"/>
      <c r="I379" s="8"/>
      <c r="J379" s="8"/>
      <c r="K379" s="8"/>
      <c r="L379" s="8"/>
      <c r="M379" s="8"/>
    </row>
    <row r="380" spans="8:13" ht="12">
      <c r="H380" s="8"/>
      <c r="I380" s="8"/>
      <c r="J380" s="8"/>
      <c r="K380" s="8"/>
      <c r="L380" s="8"/>
      <c r="M380" s="8"/>
    </row>
    <row r="381" spans="8:13" ht="12">
      <c r="H381" s="8"/>
      <c r="I381" s="8"/>
      <c r="J381" s="8"/>
      <c r="K381" s="8"/>
      <c r="L381" s="8"/>
      <c r="M381" s="8"/>
    </row>
    <row r="382" spans="8:13" ht="12">
      <c r="H382" s="8"/>
      <c r="I382" s="8"/>
      <c r="J382" s="8"/>
      <c r="K382" s="8"/>
      <c r="L382" s="8"/>
      <c r="M382" s="8"/>
    </row>
    <row r="383" spans="8:13" ht="12">
      <c r="H383" s="8"/>
      <c r="I383" s="8"/>
      <c r="J383" s="8"/>
      <c r="K383" s="8"/>
      <c r="L383" s="8"/>
      <c r="M383" s="8"/>
    </row>
    <row r="384" spans="8:13" ht="12">
      <c r="H384" s="8"/>
      <c r="I384" s="8"/>
      <c r="J384" s="8"/>
      <c r="K384" s="8"/>
      <c r="L384" s="8"/>
      <c r="M384" s="8"/>
    </row>
    <row r="385" spans="8:13" ht="12">
      <c r="H385" s="8"/>
      <c r="I385" s="8"/>
      <c r="J385" s="8"/>
      <c r="K385" s="8"/>
      <c r="L385" s="8"/>
      <c r="M385" s="8"/>
    </row>
    <row r="386" spans="8:13" ht="12">
      <c r="H386" s="8"/>
      <c r="I386" s="8"/>
      <c r="J386" s="8"/>
      <c r="K386" s="8"/>
      <c r="L386" s="8"/>
      <c r="M386" s="8"/>
    </row>
    <row r="387" spans="8:13" ht="12">
      <c r="H387" s="8"/>
      <c r="I387" s="8"/>
      <c r="J387" s="8"/>
      <c r="K387" s="8"/>
      <c r="L387" s="8"/>
      <c r="M387" s="8"/>
    </row>
    <row r="388" spans="8:13" ht="12">
      <c r="H388" s="8"/>
      <c r="I388" s="8"/>
      <c r="J388" s="8"/>
      <c r="K388" s="8"/>
      <c r="L388" s="8"/>
      <c r="M388" s="8"/>
    </row>
    <row r="389" spans="8:13" ht="12">
      <c r="H389" s="8"/>
      <c r="I389" s="8"/>
      <c r="J389" s="8"/>
      <c r="K389" s="8"/>
      <c r="L389" s="8"/>
      <c r="M389" s="8"/>
    </row>
    <row r="390" spans="8:13" ht="12">
      <c r="H390" s="8"/>
      <c r="I390" s="8"/>
      <c r="J390" s="8"/>
      <c r="K390" s="8"/>
      <c r="L390" s="8"/>
      <c r="M390" s="8"/>
    </row>
    <row r="391" spans="8:13" ht="12">
      <c r="H391" s="8"/>
      <c r="I391" s="8"/>
      <c r="J391" s="8"/>
      <c r="K391" s="8"/>
      <c r="L391" s="8"/>
      <c r="M391" s="8"/>
    </row>
    <row r="392" spans="8:13" ht="12">
      <c r="H392" s="8"/>
      <c r="I392" s="8"/>
      <c r="J392" s="8"/>
      <c r="K392" s="8"/>
      <c r="L392" s="8"/>
      <c r="M392" s="8"/>
    </row>
    <row r="393" spans="8:13" ht="12">
      <c r="H393" s="8"/>
      <c r="I393" s="8"/>
      <c r="J393" s="8"/>
      <c r="K393" s="8"/>
      <c r="L393" s="8"/>
      <c r="M393" s="8"/>
    </row>
    <row r="394" spans="8:13" ht="12">
      <c r="H394" s="8"/>
      <c r="I394" s="8"/>
      <c r="J394" s="8"/>
      <c r="K394" s="8"/>
      <c r="L394" s="8"/>
      <c r="M394" s="8"/>
    </row>
    <row r="395" spans="8:13" ht="12">
      <c r="H395" s="8"/>
      <c r="I395" s="8"/>
      <c r="J395" s="8"/>
      <c r="K395" s="8"/>
      <c r="L395" s="8"/>
      <c r="M395" s="8"/>
    </row>
    <row r="396" spans="8:13" ht="12">
      <c r="H396" s="8"/>
      <c r="I396" s="8"/>
      <c r="J396" s="8"/>
      <c r="K396" s="8"/>
      <c r="L396" s="8"/>
      <c r="M396" s="8"/>
    </row>
    <row r="397" spans="8:13" ht="12">
      <c r="H397" s="8"/>
      <c r="I397" s="8"/>
      <c r="J397" s="8"/>
      <c r="K397" s="8"/>
      <c r="L397" s="8"/>
      <c r="M397" s="8"/>
    </row>
    <row r="398" spans="8:13" ht="12">
      <c r="H398" s="8"/>
      <c r="I398" s="8"/>
      <c r="J398" s="8"/>
      <c r="K398" s="8"/>
      <c r="L398" s="8"/>
      <c r="M398" s="8"/>
    </row>
    <row r="399" spans="8:13" ht="12">
      <c r="H399" s="8"/>
      <c r="I399" s="8"/>
      <c r="J399" s="8"/>
      <c r="K399" s="8"/>
      <c r="L399" s="8"/>
      <c r="M399" s="8"/>
    </row>
    <row r="400" spans="8:13" ht="12">
      <c r="H400" s="8"/>
      <c r="I400" s="8"/>
      <c r="J400" s="8"/>
      <c r="K400" s="8"/>
      <c r="L400" s="8"/>
      <c r="M400" s="8"/>
    </row>
    <row r="401" spans="8:13" ht="12">
      <c r="H401" s="8"/>
      <c r="I401" s="8"/>
      <c r="J401" s="8"/>
      <c r="K401" s="8"/>
      <c r="L401" s="8"/>
      <c r="M401" s="8"/>
    </row>
    <row r="402" spans="8:13" ht="12">
      <c r="H402" s="8"/>
      <c r="I402" s="8"/>
      <c r="J402" s="8"/>
      <c r="K402" s="8"/>
      <c r="L402" s="8"/>
      <c r="M402" s="8"/>
    </row>
    <row r="403" spans="8:13" ht="12">
      <c r="H403" s="8"/>
      <c r="I403" s="8"/>
      <c r="J403" s="8"/>
      <c r="K403" s="8"/>
      <c r="L403" s="8"/>
      <c r="M403" s="8"/>
    </row>
    <row r="404" spans="8:13" ht="12">
      <c r="H404" s="8"/>
      <c r="I404" s="8"/>
      <c r="J404" s="8"/>
      <c r="K404" s="8"/>
      <c r="L404" s="8"/>
      <c r="M404" s="8"/>
    </row>
    <row r="405" spans="8:13" ht="12">
      <c r="H405" s="8"/>
      <c r="I405" s="8"/>
      <c r="J405" s="8"/>
      <c r="K405" s="8"/>
      <c r="L405" s="8"/>
      <c r="M405" s="8"/>
    </row>
    <row r="406" spans="8:13" ht="12">
      <c r="H406" s="8"/>
      <c r="I406" s="8"/>
      <c r="J406" s="8"/>
      <c r="K406" s="8"/>
      <c r="L406" s="8"/>
      <c r="M406" s="8"/>
    </row>
    <row r="407" spans="8:13" ht="12">
      <c r="H407" s="8"/>
      <c r="I407" s="8"/>
      <c r="J407" s="8"/>
      <c r="K407" s="8"/>
      <c r="L407" s="8"/>
      <c r="M407" s="8"/>
    </row>
    <row r="408" spans="8:13" ht="12">
      <c r="H408" s="8"/>
      <c r="I408" s="8"/>
      <c r="J408" s="8"/>
      <c r="K408" s="8"/>
      <c r="L408" s="8"/>
      <c r="M408" s="8"/>
    </row>
    <row r="409" spans="8:13" ht="12">
      <c r="H409" s="8"/>
      <c r="I409" s="8"/>
      <c r="J409" s="8"/>
      <c r="K409" s="8"/>
      <c r="L409" s="8"/>
      <c r="M409" s="8"/>
    </row>
    <row r="410" spans="8:13" ht="12">
      <c r="H410" s="8"/>
      <c r="I410" s="8"/>
      <c r="J410" s="8"/>
      <c r="K410" s="8"/>
      <c r="L410" s="8"/>
      <c r="M410" s="8"/>
    </row>
    <row r="411" spans="8:13" ht="12">
      <c r="H411" s="8"/>
      <c r="I411" s="8"/>
      <c r="J411" s="8"/>
      <c r="K411" s="8"/>
      <c r="L411" s="8"/>
      <c r="M411" s="8"/>
    </row>
    <row r="412" spans="8:13" ht="12">
      <c r="H412" s="8"/>
      <c r="I412" s="8"/>
      <c r="J412" s="8"/>
      <c r="K412" s="8"/>
      <c r="L412" s="8"/>
      <c r="M412" s="8"/>
    </row>
    <row r="413" spans="8:13" ht="12">
      <c r="H413" s="8"/>
      <c r="I413" s="8"/>
      <c r="J413" s="8"/>
      <c r="K413" s="8"/>
      <c r="L413" s="8"/>
      <c r="M413" s="8"/>
    </row>
    <row r="414" spans="8:13" ht="12">
      <c r="H414" s="8"/>
      <c r="I414" s="8"/>
      <c r="J414" s="8"/>
      <c r="K414" s="8"/>
      <c r="L414" s="8"/>
      <c r="M414" s="8"/>
    </row>
    <row r="415" spans="8:13" ht="12">
      <c r="H415" s="8"/>
      <c r="I415" s="8"/>
      <c r="J415" s="8"/>
      <c r="K415" s="8"/>
      <c r="L415" s="8"/>
      <c r="M415" s="8"/>
    </row>
    <row r="416" spans="8:13" ht="12">
      <c r="H416" s="8"/>
      <c r="I416" s="8"/>
      <c r="J416" s="8"/>
      <c r="K416" s="8"/>
      <c r="L416" s="8"/>
      <c r="M416" s="8"/>
    </row>
    <row r="417" spans="8:13" ht="12">
      <c r="H417" s="8"/>
      <c r="I417" s="8"/>
      <c r="J417" s="8"/>
      <c r="K417" s="8"/>
      <c r="L417" s="8"/>
      <c r="M417" s="8"/>
    </row>
    <row r="418" spans="8:13" ht="12">
      <c r="H418" s="8"/>
      <c r="I418" s="8"/>
      <c r="J418" s="8"/>
      <c r="K418" s="8"/>
      <c r="L418" s="8"/>
      <c r="M418" s="8"/>
    </row>
    <row r="419" spans="8:13" ht="12">
      <c r="H419" s="8"/>
      <c r="I419" s="8"/>
      <c r="J419" s="8"/>
      <c r="K419" s="8"/>
      <c r="L419" s="8"/>
      <c r="M419" s="8"/>
    </row>
    <row r="420" spans="8:13" ht="12">
      <c r="H420" s="8"/>
      <c r="I420" s="8"/>
      <c r="J420" s="8"/>
      <c r="K420" s="8"/>
      <c r="L420" s="8"/>
      <c r="M420" s="8"/>
    </row>
    <row r="421" spans="8:13" ht="12">
      <c r="H421" s="8"/>
      <c r="I421" s="8"/>
      <c r="J421" s="8"/>
      <c r="K421" s="8"/>
      <c r="L421" s="8"/>
      <c r="M421" s="8"/>
    </row>
    <row r="422" spans="8:13" ht="12">
      <c r="H422" s="8"/>
      <c r="I422" s="8"/>
      <c r="J422" s="8"/>
      <c r="K422" s="8"/>
      <c r="L422" s="8"/>
      <c r="M422" s="8"/>
    </row>
    <row r="423" spans="8:13" ht="12">
      <c r="H423" s="8"/>
      <c r="I423" s="8"/>
      <c r="J423" s="8"/>
      <c r="K423" s="8"/>
      <c r="L423" s="8"/>
      <c r="M423" s="8"/>
    </row>
    <row r="424" spans="8:13" ht="12">
      <c r="H424" s="8"/>
      <c r="I424" s="8"/>
      <c r="J424" s="8"/>
      <c r="K424" s="8"/>
      <c r="L424" s="8"/>
      <c r="M424" s="8"/>
    </row>
    <row r="425" spans="8:13" ht="12">
      <c r="H425" s="8"/>
      <c r="I425" s="8"/>
      <c r="J425" s="8"/>
      <c r="K425" s="8"/>
      <c r="L425" s="8"/>
      <c r="M425" s="8"/>
    </row>
    <row r="426" spans="8:13" ht="12">
      <c r="H426" s="8"/>
      <c r="I426" s="8"/>
      <c r="J426" s="8"/>
      <c r="K426" s="8"/>
      <c r="L426" s="8"/>
      <c r="M426" s="8"/>
    </row>
    <row r="427" spans="8:13" ht="12">
      <c r="H427" s="8"/>
      <c r="I427" s="8"/>
      <c r="J427" s="8"/>
      <c r="K427" s="8"/>
      <c r="L427" s="8"/>
      <c r="M427" s="8"/>
    </row>
    <row r="428" spans="8:13" ht="12">
      <c r="H428" s="8"/>
      <c r="I428" s="8"/>
      <c r="J428" s="8"/>
      <c r="K428" s="8"/>
      <c r="L428" s="8"/>
      <c r="M428" s="8"/>
    </row>
    <row r="429" spans="8:13" ht="12">
      <c r="H429" s="8"/>
      <c r="I429" s="8"/>
      <c r="J429" s="8"/>
      <c r="K429" s="8"/>
      <c r="L429" s="8"/>
      <c r="M429" s="8"/>
    </row>
    <row r="430" spans="8:13" ht="12">
      <c r="H430" s="8"/>
      <c r="I430" s="8"/>
      <c r="J430" s="8"/>
      <c r="K430" s="8"/>
      <c r="L430" s="8"/>
      <c r="M430" s="8"/>
    </row>
    <row r="431" spans="8:13" ht="12">
      <c r="H431" s="8"/>
      <c r="I431" s="8"/>
      <c r="J431" s="8"/>
      <c r="K431" s="8"/>
      <c r="L431" s="8"/>
      <c r="M431" s="8"/>
    </row>
    <row r="432" spans="8:13" ht="12">
      <c r="H432" s="8"/>
      <c r="I432" s="8"/>
      <c r="J432" s="8"/>
      <c r="K432" s="8"/>
      <c r="L432" s="8"/>
      <c r="M432" s="8"/>
    </row>
    <row r="433" spans="8:13" ht="12">
      <c r="H433" s="8"/>
      <c r="I433" s="8"/>
      <c r="J433" s="8"/>
      <c r="K433" s="8"/>
      <c r="L433" s="8"/>
      <c r="M433" s="8"/>
    </row>
    <row r="434" spans="8:13" ht="12">
      <c r="H434" s="8"/>
      <c r="I434" s="8"/>
      <c r="J434" s="8"/>
      <c r="K434" s="8"/>
      <c r="L434" s="8"/>
      <c r="M434" s="8"/>
    </row>
    <row r="435" spans="8:13" ht="12">
      <c r="H435" s="8"/>
      <c r="I435" s="8"/>
      <c r="J435" s="8"/>
      <c r="K435" s="8"/>
      <c r="L435" s="8"/>
      <c r="M435" s="8"/>
    </row>
    <row r="436" spans="8:13" ht="12">
      <c r="H436" s="8"/>
      <c r="I436" s="8"/>
      <c r="J436" s="8"/>
      <c r="K436" s="8"/>
      <c r="L436" s="8"/>
      <c r="M436" s="8"/>
    </row>
    <row r="437" spans="8:13" ht="12">
      <c r="H437" s="8"/>
      <c r="I437" s="8"/>
      <c r="J437" s="8"/>
      <c r="K437" s="8"/>
      <c r="L437" s="8"/>
      <c r="M437" s="8"/>
    </row>
    <row r="438" spans="8:13" ht="12">
      <c r="H438" s="8"/>
      <c r="I438" s="8"/>
      <c r="J438" s="8"/>
      <c r="K438" s="8"/>
      <c r="L438" s="8"/>
      <c r="M438" s="8"/>
    </row>
    <row r="439" spans="8:13" ht="12">
      <c r="H439" s="8"/>
      <c r="I439" s="8"/>
      <c r="J439" s="8"/>
      <c r="K439" s="8"/>
      <c r="L439" s="8"/>
      <c r="M439" s="8"/>
    </row>
    <row r="440" spans="8:13" ht="12">
      <c r="H440" s="8"/>
      <c r="I440" s="8"/>
      <c r="J440" s="8"/>
      <c r="K440" s="8"/>
      <c r="L440" s="8"/>
      <c r="M440" s="8"/>
    </row>
    <row r="441" spans="8:13" ht="12">
      <c r="H441" s="8"/>
      <c r="I441" s="8"/>
      <c r="J441" s="8"/>
      <c r="K441" s="8"/>
      <c r="L441" s="8"/>
      <c r="M441" s="8"/>
    </row>
    <row r="442" spans="8:13" ht="12">
      <c r="H442" s="8"/>
      <c r="I442" s="8"/>
      <c r="J442" s="8"/>
      <c r="K442" s="8"/>
      <c r="L442" s="8"/>
      <c r="M442" s="8"/>
    </row>
    <row r="443" spans="8:13" ht="12">
      <c r="H443" s="8"/>
      <c r="I443" s="8"/>
      <c r="J443" s="8"/>
      <c r="K443" s="8"/>
      <c r="L443" s="8"/>
      <c r="M443" s="8"/>
    </row>
    <row r="444" spans="8:13" ht="12">
      <c r="H444" s="8"/>
      <c r="I444" s="8"/>
      <c r="J444" s="8"/>
      <c r="K444" s="8"/>
      <c r="L444" s="8"/>
      <c r="M444" s="8"/>
    </row>
    <row r="445" spans="8:13" ht="12">
      <c r="H445" s="8"/>
      <c r="I445" s="8"/>
      <c r="J445" s="8"/>
      <c r="K445" s="8"/>
      <c r="L445" s="8"/>
      <c r="M445" s="8"/>
    </row>
    <row r="446" spans="8:13" ht="12">
      <c r="H446" s="8"/>
      <c r="I446" s="8"/>
      <c r="J446" s="8"/>
      <c r="K446" s="8"/>
      <c r="L446" s="8"/>
      <c r="M446" s="8"/>
    </row>
    <row r="447" spans="8:13" ht="12">
      <c r="H447" s="8"/>
      <c r="I447" s="8"/>
      <c r="J447" s="8"/>
      <c r="K447" s="8"/>
      <c r="L447" s="8"/>
      <c r="M447" s="8"/>
    </row>
    <row r="448" spans="8:13" ht="12">
      <c r="H448" s="8"/>
      <c r="I448" s="8"/>
      <c r="J448" s="8"/>
      <c r="K448" s="8"/>
      <c r="L448" s="8"/>
      <c r="M448" s="8"/>
    </row>
    <row r="449" spans="8:13" ht="12">
      <c r="H449" s="8"/>
      <c r="I449" s="8"/>
      <c r="J449" s="8"/>
      <c r="K449" s="8"/>
      <c r="L449" s="8"/>
      <c r="M449" s="8"/>
    </row>
    <row r="450" spans="8:13" ht="12">
      <c r="H450" s="8"/>
      <c r="I450" s="8"/>
      <c r="J450" s="8"/>
      <c r="K450" s="8"/>
      <c r="L450" s="8"/>
      <c r="M450" s="8"/>
    </row>
    <row r="451" spans="8:13" ht="12">
      <c r="H451" s="8"/>
      <c r="I451" s="8"/>
      <c r="J451" s="8"/>
      <c r="K451" s="8"/>
      <c r="L451" s="8"/>
      <c r="M451" s="8"/>
    </row>
    <row r="452" spans="8:13" ht="12">
      <c r="H452" s="8"/>
      <c r="I452" s="8"/>
      <c r="J452" s="8"/>
      <c r="K452" s="8"/>
      <c r="L452" s="8"/>
      <c r="M452" s="8"/>
    </row>
    <row r="453" spans="8:13" ht="12">
      <c r="H453" s="8"/>
      <c r="I453" s="8"/>
      <c r="J453" s="8"/>
      <c r="K453" s="8"/>
      <c r="L453" s="8"/>
      <c r="M453" s="8"/>
    </row>
    <row r="454" spans="8:13" ht="12">
      <c r="H454" s="8"/>
      <c r="I454" s="8"/>
      <c r="J454" s="8"/>
      <c r="K454" s="8"/>
      <c r="L454" s="8"/>
      <c r="M454" s="8"/>
    </row>
    <row r="455" spans="8:13" ht="12">
      <c r="H455" s="8"/>
      <c r="I455" s="8"/>
      <c r="J455" s="8"/>
      <c r="K455" s="8"/>
      <c r="L455" s="8"/>
      <c r="M455" s="8"/>
    </row>
    <row r="456" spans="8:13" ht="12">
      <c r="H456" s="8"/>
      <c r="I456" s="8"/>
      <c r="J456" s="8"/>
      <c r="K456" s="8"/>
      <c r="L456" s="8"/>
      <c r="M456" s="8"/>
    </row>
    <row r="457" spans="8:13" ht="12">
      <c r="H457" s="8"/>
      <c r="I457" s="8"/>
      <c r="J457" s="8"/>
      <c r="K457" s="8"/>
      <c r="L457" s="8"/>
      <c r="M457" s="8"/>
    </row>
    <row r="458" spans="8:13" ht="12">
      <c r="H458" s="8"/>
      <c r="I458" s="8"/>
      <c r="J458" s="8"/>
      <c r="K458" s="8"/>
      <c r="L458" s="8"/>
      <c r="M458" s="8"/>
    </row>
    <row r="459" spans="8:13" ht="12">
      <c r="H459" s="8"/>
      <c r="I459" s="8"/>
      <c r="J459" s="8"/>
      <c r="K459" s="8"/>
      <c r="L459" s="8"/>
      <c r="M459" s="8"/>
    </row>
    <row r="460" spans="8:13" ht="12">
      <c r="H460" s="8"/>
      <c r="I460" s="8"/>
      <c r="J460" s="8"/>
      <c r="K460" s="8"/>
      <c r="L460" s="8"/>
      <c r="M460" s="8"/>
    </row>
    <row r="461" spans="8:13" ht="12">
      <c r="H461" s="8"/>
      <c r="I461" s="8"/>
      <c r="J461" s="8"/>
      <c r="K461" s="8"/>
      <c r="L461" s="8"/>
      <c r="M461" s="8"/>
    </row>
    <row r="462" spans="8:13" ht="12">
      <c r="H462" s="8"/>
      <c r="I462" s="8"/>
      <c r="J462" s="8"/>
      <c r="K462" s="8"/>
      <c r="L462" s="8"/>
      <c r="M462" s="8"/>
    </row>
    <row r="463" spans="8:13" ht="12">
      <c r="H463" s="8"/>
      <c r="I463" s="8"/>
      <c r="J463" s="8"/>
      <c r="K463" s="8"/>
      <c r="L463" s="8"/>
      <c r="M463" s="8"/>
    </row>
    <row r="464" spans="8:13" ht="12">
      <c r="H464" s="8"/>
      <c r="I464" s="8"/>
      <c r="J464" s="8"/>
      <c r="K464" s="8"/>
      <c r="L464" s="8"/>
      <c r="M464" s="8"/>
    </row>
    <row r="465" spans="8:13" ht="12">
      <c r="H465" s="8"/>
      <c r="I465" s="8"/>
      <c r="J465" s="8"/>
      <c r="K465" s="8"/>
      <c r="L465" s="8"/>
      <c r="M465" s="8"/>
    </row>
    <row r="466" spans="8:13" ht="12">
      <c r="H466" s="8"/>
      <c r="I466" s="8"/>
      <c r="J466" s="8"/>
      <c r="K466" s="8"/>
      <c r="L466" s="8"/>
      <c r="M466" s="8"/>
    </row>
    <row r="467" spans="8:13" ht="12">
      <c r="H467" s="8"/>
      <c r="I467" s="8"/>
      <c r="J467" s="8"/>
      <c r="K467" s="8"/>
      <c r="L467" s="8"/>
      <c r="M467" s="8"/>
    </row>
    <row r="468" spans="8:13" ht="12">
      <c r="H468" s="8"/>
      <c r="I468" s="8"/>
      <c r="J468" s="8"/>
      <c r="K468" s="8"/>
      <c r="L468" s="8"/>
      <c r="M468" s="8"/>
    </row>
    <row r="469" spans="8:13" ht="12">
      <c r="H469" s="8"/>
      <c r="I469" s="8"/>
      <c r="J469" s="8"/>
      <c r="K469" s="8"/>
      <c r="L469" s="8"/>
      <c r="M469" s="8"/>
    </row>
    <row r="470" spans="8:13" ht="12">
      <c r="H470" s="8"/>
      <c r="I470" s="8"/>
      <c r="J470" s="8"/>
      <c r="K470" s="8"/>
      <c r="L470" s="8"/>
      <c r="M470" s="8"/>
    </row>
    <row r="471" spans="8:13" ht="12">
      <c r="H471" s="8"/>
      <c r="I471" s="8"/>
      <c r="J471" s="8"/>
      <c r="K471" s="8"/>
      <c r="L471" s="8"/>
      <c r="M471" s="8"/>
    </row>
    <row r="472" spans="8:13" ht="12">
      <c r="H472" s="8"/>
      <c r="I472" s="8"/>
      <c r="J472" s="8"/>
      <c r="K472" s="8"/>
      <c r="L472" s="8"/>
      <c r="M472" s="8"/>
    </row>
    <row r="473" spans="8:13" ht="12">
      <c r="H473" s="8"/>
      <c r="I473" s="8"/>
      <c r="J473" s="8"/>
      <c r="K473" s="8"/>
      <c r="L473" s="8"/>
      <c r="M473" s="8"/>
    </row>
    <row r="474" spans="8:13" ht="12">
      <c r="H474" s="8"/>
      <c r="I474" s="8"/>
      <c r="J474" s="8"/>
      <c r="K474" s="8"/>
      <c r="L474" s="8"/>
      <c r="M474" s="8"/>
    </row>
    <row r="475" spans="8:13" ht="12">
      <c r="H475" s="8"/>
      <c r="I475" s="8"/>
      <c r="J475" s="8"/>
      <c r="K475" s="8"/>
      <c r="L475" s="8"/>
      <c r="M475" s="8"/>
    </row>
    <row r="476" spans="8:13" ht="12">
      <c r="H476" s="8"/>
      <c r="I476" s="8"/>
      <c r="J476" s="8"/>
      <c r="K476" s="8"/>
      <c r="L476" s="8"/>
      <c r="M476" s="8"/>
    </row>
    <row r="477" spans="8:13" ht="12">
      <c r="H477" s="8"/>
      <c r="I477" s="8"/>
      <c r="J477" s="8"/>
      <c r="K477" s="8"/>
      <c r="L477" s="8"/>
      <c r="M477" s="8"/>
    </row>
    <row r="478" spans="8:13" ht="12">
      <c r="H478" s="8"/>
      <c r="I478" s="8"/>
      <c r="J478" s="8"/>
      <c r="K478" s="8"/>
      <c r="L478" s="8"/>
      <c r="M478" s="8"/>
    </row>
    <row r="479" spans="8:13" ht="12">
      <c r="H479" s="8"/>
      <c r="I479" s="8"/>
      <c r="J479" s="8"/>
      <c r="K479" s="8"/>
      <c r="L479" s="8"/>
      <c r="M479" s="8"/>
    </row>
    <row r="480" spans="8:13" ht="12">
      <c r="H480" s="8"/>
      <c r="I480" s="8"/>
      <c r="J480" s="8"/>
      <c r="K480" s="8"/>
      <c r="L480" s="8"/>
      <c r="M480" s="8"/>
    </row>
    <row r="481" spans="8:13" ht="12">
      <c r="H481" s="8"/>
      <c r="I481" s="8"/>
      <c r="J481" s="8"/>
      <c r="K481" s="8"/>
      <c r="L481" s="8"/>
      <c r="M481" s="8"/>
    </row>
    <row r="482" spans="8:13" ht="12">
      <c r="H482" s="8"/>
      <c r="I482" s="8"/>
      <c r="J482" s="8"/>
      <c r="K482" s="8"/>
      <c r="L482" s="8"/>
      <c r="M482" s="8"/>
    </row>
    <row r="483" spans="8:13" ht="12">
      <c r="H483" s="8"/>
      <c r="I483" s="8"/>
      <c r="J483" s="8"/>
      <c r="K483" s="8"/>
      <c r="L483" s="8"/>
      <c r="M483" s="8"/>
    </row>
    <row r="484" spans="8:13" ht="12">
      <c r="H484" s="8"/>
      <c r="I484" s="8"/>
      <c r="J484" s="8"/>
      <c r="K484" s="8"/>
      <c r="L484" s="8"/>
      <c r="M484" s="8"/>
    </row>
    <row r="485" spans="8:13" ht="12">
      <c r="H485" s="8"/>
      <c r="I485" s="8"/>
      <c r="J485" s="8"/>
      <c r="K485" s="8"/>
      <c r="L485" s="8"/>
      <c r="M485" s="8"/>
    </row>
    <row r="486" spans="8:13" ht="12">
      <c r="H486" s="8"/>
      <c r="I486" s="8"/>
      <c r="J486" s="8"/>
      <c r="K486" s="8"/>
      <c r="L486" s="8"/>
      <c r="M486" s="8"/>
    </row>
    <row r="487" spans="8:13" ht="12">
      <c r="H487" s="8"/>
      <c r="I487" s="8"/>
      <c r="J487" s="8"/>
      <c r="K487" s="8"/>
      <c r="L487" s="8"/>
      <c r="M487" s="8"/>
    </row>
    <row r="488" spans="8:13" ht="12">
      <c r="H488" s="8"/>
      <c r="I488" s="8"/>
      <c r="J488" s="8"/>
      <c r="K488" s="8"/>
      <c r="L488" s="8"/>
      <c r="M488" s="8"/>
    </row>
    <row r="489" spans="8:13" ht="12">
      <c r="H489" s="8"/>
      <c r="I489" s="8"/>
      <c r="J489" s="8"/>
      <c r="K489" s="8"/>
      <c r="L489" s="8"/>
      <c r="M489" s="8"/>
    </row>
    <row r="490" spans="8:13" ht="12">
      <c r="H490" s="8"/>
      <c r="I490" s="8"/>
      <c r="J490" s="8"/>
      <c r="K490" s="8"/>
      <c r="L490" s="8"/>
      <c r="M490" s="8"/>
    </row>
    <row r="491" spans="8:13" ht="12">
      <c r="H491" s="8"/>
      <c r="I491" s="8"/>
      <c r="J491" s="8"/>
      <c r="K491" s="8"/>
      <c r="L491" s="8"/>
      <c r="M491" s="8"/>
    </row>
    <row r="492" spans="8:13" ht="12">
      <c r="H492" s="8"/>
      <c r="I492" s="8"/>
      <c r="J492" s="8"/>
      <c r="K492" s="8"/>
      <c r="L492" s="8"/>
      <c r="M492" s="8"/>
    </row>
    <row r="493" spans="8:13" ht="12">
      <c r="H493" s="8"/>
      <c r="I493" s="8"/>
      <c r="J493" s="8"/>
      <c r="K493" s="8"/>
      <c r="L493" s="8"/>
      <c r="M493" s="8"/>
    </row>
    <row r="494" spans="8:13" ht="12">
      <c r="H494" s="8"/>
      <c r="I494" s="8"/>
      <c r="J494" s="8"/>
      <c r="K494" s="8"/>
      <c r="L494" s="8"/>
      <c r="M494" s="8"/>
    </row>
    <row r="495" spans="8:13" ht="12">
      <c r="H495" s="8"/>
      <c r="I495" s="8"/>
      <c r="J495" s="8"/>
      <c r="K495" s="8"/>
      <c r="L495" s="8"/>
      <c r="M495" s="8"/>
    </row>
    <row r="496" spans="8:13" ht="12">
      <c r="H496" s="8"/>
      <c r="I496" s="8"/>
      <c r="J496" s="8"/>
      <c r="K496" s="8"/>
      <c r="L496" s="8"/>
      <c r="M496" s="8"/>
    </row>
    <row r="497" spans="8:13" ht="12">
      <c r="H497" s="8"/>
      <c r="I497" s="8"/>
      <c r="J497" s="8"/>
      <c r="K497" s="8"/>
      <c r="L497" s="8"/>
      <c r="M497" s="8"/>
    </row>
    <row r="498" spans="8:13" ht="12">
      <c r="H498" s="8"/>
      <c r="I498" s="8"/>
      <c r="J498" s="8"/>
      <c r="K498" s="8"/>
      <c r="L498" s="8"/>
      <c r="M498" s="8"/>
    </row>
    <row r="499" spans="8:13" ht="12">
      <c r="H499" s="8"/>
      <c r="I499" s="8"/>
      <c r="J499" s="8"/>
      <c r="K499" s="8"/>
      <c r="L499" s="8"/>
      <c r="M499" s="8"/>
    </row>
    <row r="500" spans="8:13" ht="12">
      <c r="H500" s="8"/>
      <c r="I500" s="8"/>
      <c r="J500" s="8"/>
      <c r="K500" s="8"/>
      <c r="L500" s="8"/>
      <c r="M500" s="8"/>
    </row>
    <row r="501" spans="8:13" ht="12">
      <c r="H501" s="8"/>
      <c r="I501" s="8"/>
      <c r="J501" s="8"/>
      <c r="K501" s="8"/>
      <c r="L501" s="8"/>
      <c r="M501" s="8"/>
    </row>
    <row r="502" spans="8:13" ht="12">
      <c r="H502" s="8"/>
      <c r="I502" s="8"/>
      <c r="J502" s="8"/>
      <c r="K502" s="8"/>
      <c r="L502" s="8"/>
      <c r="M502" s="8"/>
    </row>
    <row r="503" spans="8:13" ht="12">
      <c r="H503" s="8"/>
      <c r="I503" s="8"/>
      <c r="J503" s="8"/>
      <c r="K503" s="8"/>
      <c r="L503" s="8"/>
      <c r="M503" s="8"/>
    </row>
    <row r="504" spans="8:13" ht="12">
      <c r="H504" s="8"/>
      <c r="I504" s="8"/>
      <c r="J504" s="8"/>
      <c r="K504" s="8"/>
      <c r="L504" s="8"/>
      <c r="M504" s="8"/>
    </row>
    <row r="505" spans="8:13" ht="12">
      <c r="H505" s="8"/>
      <c r="I505" s="8"/>
      <c r="J505" s="8"/>
      <c r="K505" s="8"/>
      <c r="L505" s="8"/>
      <c r="M505" s="8"/>
    </row>
    <row r="506" spans="8:13" ht="12">
      <c r="H506" s="8"/>
      <c r="I506" s="8"/>
      <c r="J506" s="8"/>
      <c r="K506" s="8"/>
      <c r="L506" s="8"/>
      <c r="M506" s="8"/>
    </row>
    <row r="507" spans="8:13" ht="12">
      <c r="H507" s="8"/>
      <c r="I507" s="8"/>
      <c r="J507" s="8"/>
      <c r="K507" s="8"/>
      <c r="L507" s="8"/>
      <c r="M507" s="8"/>
    </row>
    <row r="508" spans="8:13" ht="12">
      <c r="H508" s="8"/>
      <c r="I508" s="8"/>
      <c r="J508" s="8"/>
      <c r="K508" s="8"/>
      <c r="L508" s="8"/>
      <c r="M508" s="8"/>
    </row>
    <row r="509" spans="8:13" ht="12">
      <c r="H509" s="8"/>
      <c r="I509" s="8"/>
      <c r="J509" s="8"/>
      <c r="K509" s="8"/>
      <c r="L509" s="8"/>
      <c r="M509" s="8"/>
    </row>
    <row r="510" spans="8:13" ht="12">
      <c r="H510" s="8"/>
      <c r="I510" s="8"/>
      <c r="J510" s="8"/>
      <c r="K510" s="8"/>
      <c r="L510" s="8"/>
      <c r="M510" s="8"/>
    </row>
    <row r="511" spans="8:13" ht="12">
      <c r="H511" s="8"/>
      <c r="I511" s="8"/>
      <c r="J511" s="8"/>
      <c r="K511" s="8"/>
      <c r="L511" s="8"/>
      <c r="M511" s="8"/>
    </row>
    <row r="512" spans="8:13" ht="12">
      <c r="H512" s="8"/>
      <c r="I512" s="8"/>
      <c r="J512" s="8"/>
      <c r="K512" s="8"/>
      <c r="L512" s="8"/>
      <c r="M512" s="8"/>
    </row>
    <row r="513" spans="8:13" ht="12">
      <c r="H513" s="8"/>
      <c r="I513" s="8"/>
      <c r="J513" s="8"/>
      <c r="K513" s="8"/>
      <c r="L513" s="8"/>
      <c r="M513" s="8"/>
    </row>
    <row r="514" spans="8:13" ht="12">
      <c r="H514" s="8"/>
      <c r="I514" s="8"/>
      <c r="J514" s="8"/>
      <c r="K514" s="8"/>
      <c r="L514" s="8"/>
      <c r="M514" s="8"/>
    </row>
    <row r="515" spans="8:13" ht="12">
      <c r="H515" s="8"/>
      <c r="I515" s="8"/>
      <c r="J515" s="8"/>
      <c r="K515" s="8"/>
      <c r="L515" s="8"/>
      <c r="M515" s="8"/>
    </row>
    <row r="516" spans="8:13" ht="12">
      <c r="H516" s="8"/>
      <c r="I516" s="8"/>
      <c r="J516" s="8"/>
      <c r="K516" s="8"/>
      <c r="L516" s="8"/>
      <c r="M516" s="8"/>
    </row>
    <row r="517" spans="8:13" ht="12">
      <c r="H517" s="8"/>
      <c r="I517" s="8"/>
      <c r="J517" s="8"/>
      <c r="K517" s="8"/>
      <c r="L517" s="8"/>
      <c r="M517" s="8"/>
    </row>
    <row r="518" spans="8:13" ht="12">
      <c r="H518" s="8"/>
      <c r="I518" s="8"/>
      <c r="J518" s="8"/>
      <c r="K518" s="8"/>
      <c r="L518" s="8"/>
      <c r="M518" s="8"/>
    </row>
    <row r="519" spans="8:13" ht="12">
      <c r="H519" s="8"/>
      <c r="I519" s="8"/>
      <c r="J519" s="8"/>
      <c r="K519" s="8"/>
      <c r="L519" s="8"/>
      <c r="M519" s="8"/>
    </row>
    <row r="520" spans="8:13" ht="12">
      <c r="H520" s="8"/>
      <c r="I520" s="8"/>
      <c r="J520" s="8"/>
      <c r="K520" s="8"/>
      <c r="L520" s="8"/>
      <c r="M520" s="8"/>
    </row>
    <row r="521" spans="8:13" ht="12">
      <c r="H521" s="8"/>
      <c r="I521" s="8"/>
      <c r="J521" s="8"/>
      <c r="K521" s="8"/>
      <c r="L521" s="8"/>
      <c r="M521" s="8"/>
    </row>
    <row r="522" spans="8:13" ht="12">
      <c r="H522" s="8"/>
      <c r="I522" s="8"/>
      <c r="J522" s="8"/>
      <c r="K522" s="8"/>
      <c r="L522" s="8"/>
      <c r="M522" s="8"/>
    </row>
    <row r="523" spans="8:13" ht="12">
      <c r="H523" s="8"/>
      <c r="I523" s="8"/>
      <c r="J523" s="8"/>
      <c r="K523" s="8"/>
      <c r="L523" s="8"/>
      <c r="M523" s="8"/>
    </row>
    <row r="524" spans="8:13" ht="12">
      <c r="H524" s="8"/>
      <c r="I524" s="8"/>
      <c r="J524" s="8"/>
      <c r="K524" s="8"/>
      <c r="L524" s="8"/>
      <c r="M524" s="8"/>
    </row>
    <row r="525" spans="8:13" ht="12">
      <c r="H525" s="8"/>
      <c r="I525" s="8"/>
      <c r="J525" s="8"/>
      <c r="K525" s="8"/>
      <c r="L525" s="8"/>
      <c r="M525" s="8"/>
    </row>
    <row r="526" spans="8:13" ht="12">
      <c r="H526" s="8"/>
      <c r="I526" s="8"/>
      <c r="J526" s="8"/>
      <c r="K526" s="8"/>
      <c r="L526" s="8"/>
      <c r="M526" s="8"/>
    </row>
    <row r="527" spans="8:13" ht="12">
      <c r="H527" s="8"/>
      <c r="I527" s="8"/>
      <c r="J527" s="8"/>
      <c r="K527" s="8"/>
      <c r="L527" s="8"/>
      <c r="M527" s="8"/>
    </row>
    <row r="528" spans="8:13" ht="12">
      <c r="H528" s="8"/>
      <c r="I528" s="8"/>
      <c r="J528" s="8"/>
      <c r="K528" s="8"/>
      <c r="L528" s="8"/>
      <c r="M528" s="8"/>
    </row>
    <row r="529" spans="8:13" ht="12">
      <c r="H529" s="8"/>
      <c r="I529" s="8"/>
      <c r="J529" s="8"/>
      <c r="K529" s="8"/>
      <c r="L529" s="8"/>
      <c r="M529" s="8"/>
    </row>
    <row r="530" spans="8:13" ht="12">
      <c r="H530" s="8"/>
      <c r="I530" s="8"/>
      <c r="J530" s="8"/>
      <c r="K530" s="8"/>
      <c r="L530" s="8"/>
      <c r="M530" s="8"/>
    </row>
    <row r="531" spans="8:13" ht="12">
      <c r="H531" s="8"/>
      <c r="I531" s="8"/>
      <c r="J531" s="8"/>
      <c r="K531" s="8"/>
      <c r="L531" s="8"/>
      <c r="M531" s="8"/>
    </row>
    <row r="532" spans="8:13" ht="12">
      <c r="H532" s="8"/>
      <c r="I532" s="8"/>
      <c r="J532" s="8"/>
      <c r="K532" s="8"/>
      <c r="L532" s="8"/>
      <c r="M532" s="8"/>
    </row>
    <row r="533" spans="8:13" ht="12">
      <c r="H533" s="8"/>
      <c r="I533" s="8"/>
      <c r="J533" s="8"/>
      <c r="K533" s="8"/>
      <c r="L533" s="8"/>
      <c r="M533" s="8"/>
    </row>
    <row r="534" spans="8:13" ht="12">
      <c r="H534" s="8"/>
      <c r="I534" s="8"/>
      <c r="J534" s="8"/>
      <c r="K534" s="8"/>
      <c r="L534" s="8"/>
      <c r="M534" s="8"/>
    </row>
    <row r="535" spans="8:13" ht="12">
      <c r="H535" s="8"/>
      <c r="I535" s="8"/>
      <c r="J535" s="8"/>
      <c r="K535" s="8"/>
      <c r="L535" s="8"/>
      <c r="M535" s="8"/>
    </row>
    <row r="536" spans="8:13" ht="12">
      <c r="H536" s="8"/>
      <c r="I536" s="8"/>
      <c r="J536" s="8"/>
      <c r="K536" s="8"/>
      <c r="L536" s="8"/>
      <c r="M536" s="8"/>
    </row>
    <row r="537" spans="8:13" ht="12">
      <c r="H537" s="8"/>
      <c r="I537" s="8"/>
      <c r="J537" s="8"/>
      <c r="K537" s="8"/>
      <c r="L537" s="8"/>
      <c r="M537" s="8"/>
    </row>
    <row r="538" spans="8:13" ht="12">
      <c r="H538" s="8"/>
      <c r="I538" s="8"/>
      <c r="J538" s="8"/>
      <c r="K538" s="8"/>
      <c r="L538" s="8"/>
      <c r="M538" s="8"/>
    </row>
    <row r="539" spans="8:13" ht="12">
      <c r="H539" s="8"/>
      <c r="I539" s="8"/>
      <c r="J539" s="8"/>
      <c r="K539" s="8"/>
      <c r="L539" s="8"/>
      <c r="M539" s="8"/>
    </row>
    <row r="540" spans="8:13" ht="12">
      <c r="H540" s="8"/>
      <c r="I540" s="8"/>
      <c r="J540" s="8"/>
      <c r="K540" s="8"/>
      <c r="L540" s="8"/>
      <c r="M540" s="8"/>
    </row>
    <row r="541" spans="8:13" ht="12">
      <c r="H541" s="8"/>
      <c r="I541" s="8"/>
      <c r="J541" s="8"/>
      <c r="K541" s="8"/>
      <c r="L541" s="8"/>
      <c r="M541" s="8"/>
    </row>
    <row r="542" spans="8:13" ht="12">
      <c r="H542" s="8"/>
      <c r="I542" s="8"/>
      <c r="J542" s="8"/>
      <c r="K542" s="8"/>
      <c r="L542" s="8"/>
      <c r="M542" s="8"/>
    </row>
    <row r="543" spans="8:13" ht="12">
      <c r="H543" s="8"/>
      <c r="I543" s="8"/>
      <c r="J543" s="8"/>
      <c r="K543" s="8"/>
      <c r="L543" s="8"/>
      <c r="M543" s="8"/>
    </row>
    <row r="544" spans="8:13" ht="12">
      <c r="H544" s="8"/>
      <c r="I544" s="8"/>
      <c r="J544" s="8"/>
      <c r="K544" s="8"/>
      <c r="L544" s="8"/>
      <c r="M544" s="8"/>
    </row>
    <row r="545" spans="8:13" ht="12">
      <c r="H545" s="8"/>
      <c r="I545" s="8"/>
      <c r="J545" s="8"/>
      <c r="K545" s="8"/>
      <c r="L545" s="8"/>
      <c r="M545" s="8"/>
    </row>
    <row r="546" spans="8:13" ht="12">
      <c r="H546" s="8"/>
      <c r="I546" s="8"/>
      <c r="J546" s="8"/>
      <c r="K546" s="8"/>
      <c r="L546" s="8"/>
      <c r="M546" s="8"/>
    </row>
    <row r="547" spans="8:13" ht="12">
      <c r="H547" s="8"/>
      <c r="I547" s="8"/>
      <c r="J547" s="8"/>
      <c r="K547" s="8"/>
      <c r="L547" s="8"/>
      <c r="M547" s="8"/>
    </row>
    <row r="548" spans="8:13" ht="12">
      <c r="H548" s="8"/>
      <c r="I548" s="8"/>
      <c r="J548" s="8"/>
      <c r="K548" s="8"/>
      <c r="L548" s="8"/>
      <c r="M548" s="8"/>
    </row>
    <row r="549" spans="8:13" ht="12">
      <c r="H549" s="8"/>
      <c r="I549" s="8"/>
      <c r="J549" s="8"/>
      <c r="K549" s="8"/>
      <c r="L549" s="8"/>
      <c r="M549" s="8"/>
    </row>
    <row r="550" spans="8:13" ht="12">
      <c r="H550" s="8"/>
      <c r="I550" s="8"/>
      <c r="J550" s="8"/>
      <c r="K550" s="8"/>
      <c r="L550" s="8"/>
      <c r="M550" s="8"/>
    </row>
    <row r="551" spans="8:13" ht="12">
      <c r="H551" s="8"/>
      <c r="I551" s="8"/>
      <c r="J551" s="8"/>
      <c r="K551" s="8"/>
      <c r="L551" s="8"/>
      <c r="M551" s="8"/>
    </row>
    <row r="552" spans="8:13" ht="12">
      <c r="H552" s="8"/>
      <c r="I552" s="8"/>
      <c r="J552" s="8"/>
      <c r="K552" s="8"/>
      <c r="L552" s="8"/>
      <c r="M552" s="8"/>
    </row>
    <row r="553" spans="8:13" ht="12">
      <c r="H553" s="8"/>
      <c r="I553" s="8"/>
      <c r="J553" s="8"/>
      <c r="K553" s="8"/>
      <c r="L553" s="8"/>
      <c r="M553" s="8"/>
    </row>
    <row r="554" spans="8:13" ht="12">
      <c r="H554" s="8"/>
      <c r="I554" s="8"/>
      <c r="J554" s="8"/>
      <c r="K554" s="8"/>
      <c r="L554" s="8"/>
      <c r="M554" s="8"/>
    </row>
    <row r="555" spans="8:13" ht="12">
      <c r="H555" s="8"/>
      <c r="I555" s="8"/>
      <c r="J555" s="8"/>
      <c r="K555" s="8"/>
      <c r="L555" s="8"/>
      <c r="M555" s="8"/>
    </row>
    <row r="556" spans="8:13" ht="12">
      <c r="H556" s="8"/>
      <c r="I556" s="8"/>
      <c r="J556" s="8"/>
      <c r="K556" s="8"/>
      <c r="L556" s="8"/>
      <c r="M556" s="8"/>
    </row>
    <row r="557" spans="8:13" ht="12">
      <c r="H557" s="8"/>
      <c r="I557" s="8"/>
      <c r="J557" s="8"/>
      <c r="K557" s="8"/>
      <c r="L557" s="8"/>
      <c r="M557" s="8"/>
    </row>
    <row r="558" spans="8:13" ht="12">
      <c r="H558" s="8"/>
      <c r="I558" s="8"/>
      <c r="J558" s="8"/>
      <c r="K558" s="8"/>
      <c r="L558" s="8"/>
      <c r="M558" s="8"/>
    </row>
    <row r="559" spans="8:13" ht="12">
      <c r="H559" s="8"/>
      <c r="I559" s="8"/>
      <c r="J559" s="8"/>
      <c r="K559" s="8"/>
      <c r="L559" s="8"/>
      <c r="M559" s="8"/>
    </row>
    <row r="560" spans="8:13" ht="12">
      <c r="H560" s="8"/>
      <c r="I560" s="8"/>
      <c r="J560" s="8"/>
      <c r="K560" s="8"/>
      <c r="L560" s="8"/>
      <c r="M560" s="8"/>
    </row>
    <row r="561" spans="8:13" ht="12">
      <c r="H561" s="8"/>
      <c r="I561" s="8"/>
      <c r="J561" s="8"/>
      <c r="K561" s="8"/>
      <c r="L561" s="8"/>
      <c r="M561" s="8"/>
    </row>
    <row r="562" spans="8:13" ht="12">
      <c r="H562" s="8"/>
      <c r="I562" s="8"/>
      <c r="J562" s="8"/>
      <c r="K562" s="8"/>
      <c r="L562" s="8"/>
      <c r="M562" s="8"/>
    </row>
    <row r="563" spans="8:13" ht="12">
      <c r="H563" s="8"/>
      <c r="I563" s="8"/>
      <c r="J563" s="8"/>
      <c r="K563" s="8"/>
      <c r="L563" s="8"/>
      <c r="M563" s="8"/>
    </row>
    <row r="564" spans="8:13" ht="12">
      <c r="H564" s="8"/>
      <c r="I564" s="8"/>
      <c r="J564" s="8"/>
      <c r="K564" s="8"/>
      <c r="L564" s="8"/>
      <c r="M564" s="8"/>
    </row>
    <row r="565" spans="8:13" ht="12">
      <c r="H565" s="8"/>
      <c r="I565" s="8"/>
      <c r="J565" s="8"/>
      <c r="K565" s="8"/>
      <c r="L565" s="8"/>
      <c r="M565" s="8"/>
    </row>
    <row r="566" spans="8:13" ht="12">
      <c r="H566" s="8"/>
      <c r="I566" s="8"/>
      <c r="J566" s="8"/>
      <c r="K566" s="8"/>
      <c r="L566" s="8"/>
      <c r="M566" s="8"/>
    </row>
    <row r="567" spans="8:13" ht="12">
      <c r="H567" s="8"/>
      <c r="I567" s="8"/>
      <c r="J567" s="8"/>
      <c r="K567" s="8"/>
      <c r="L567" s="8"/>
      <c r="M567" s="8"/>
    </row>
    <row r="568" spans="8:13" ht="12">
      <c r="H568" s="8"/>
      <c r="I568" s="8"/>
      <c r="J568" s="8"/>
      <c r="K568" s="8"/>
      <c r="L568" s="8"/>
      <c r="M568" s="8"/>
    </row>
    <row r="569" spans="8:13" ht="12">
      <c r="H569" s="8"/>
      <c r="I569" s="8"/>
      <c r="J569" s="8"/>
      <c r="K569" s="8"/>
      <c r="L569" s="8"/>
      <c r="M569" s="8"/>
    </row>
    <row r="570" spans="8:13" ht="12">
      <c r="H570" s="8"/>
      <c r="I570" s="8"/>
      <c r="J570" s="8"/>
      <c r="K570" s="8"/>
      <c r="L570" s="8"/>
      <c r="M570" s="8"/>
    </row>
    <row r="571" spans="8:13" ht="12">
      <c r="H571" s="8"/>
      <c r="I571" s="8"/>
      <c r="J571" s="8"/>
      <c r="K571" s="8"/>
      <c r="L571" s="8"/>
      <c r="M571" s="8"/>
    </row>
    <row r="572" spans="8:13" ht="12">
      <c r="H572" s="8"/>
      <c r="I572" s="8"/>
      <c r="J572" s="8"/>
      <c r="K572" s="8"/>
      <c r="L572" s="8"/>
      <c r="M572" s="8"/>
    </row>
    <row r="573" spans="8:13" ht="12">
      <c r="H573" s="8"/>
      <c r="I573" s="8"/>
      <c r="J573" s="8"/>
      <c r="K573" s="8"/>
      <c r="L573" s="8"/>
      <c r="M573" s="8"/>
    </row>
    <row r="574" spans="8:13" ht="12">
      <c r="H574" s="8"/>
      <c r="I574" s="8"/>
      <c r="J574" s="8"/>
      <c r="K574" s="8"/>
      <c r="L574" s="8"/>
      <c r="M574" s="8"/>
    </row>
    <row r="575" spans="8:13" ht="12">
      <c r="H575" s="8"/>
      <c r="I575" s="8"/>
      <c r="J575" s="8"/>
      <c r="K575" s="8"/>
      <c r="L575" s="8"/>
      <c r="M575" s="8"/>
    </row>
    <row r="576" spans="8:13" ht="12">
      <c r="H576" s="8"/>
      <c r="I576" s="8"/>
      <c r="J576" s="8"/>
      <c r="K576" s="8"/>
      <c r="L576" s="8"/>
      <c r="M576" s="8"/>
    </row>
    <row r="577" spans="8:13" ht="12">
      <c r="H577" s="8"/>
      <c r="I577" s="8"/>
      <c r="J577" s="8"/>
      <c r="K577" s="8"/>
      <c r="L577" s="8"/>
      <c r="M577" s="8"/>
    </row>
    <row r="578" spans="8:13" ht="12">
      <c r="H578" s="8"/>
      <c r="I578" s="8"/>
      <c r="J578" s="8"/>
      <c r="K578" s="8"/>
      <c r="L578" s="8"/>
      <c r="M578" s="8"/>
    </row>
    <row r="579" spans="8:13" ht="12">
      <c r="H579" s="8"/>
      <c r="I579" s="8"/>
      <c r="J579" s="8"/>
      <c r="K579" s="8"/>
      <c r="L579" s="8"/>
      <c r="M579" s="8"/>
    </row>
    <row r="580" spans="8:13" ht="12">
      <c r="H580" s="8"/>
      <c r="I580" s="8"/>
      <c r="J580" s="8"/>
      <c r="K580" s="8"/>
      <c r="L580" s="8"/>
      <c r="M580" s="8"/>
    </row>
    <row r="581" spans="8:13" ht="12">
      <c r="H581" s="8"/>
      <c r="I581" s="8"/>
      <c r="J581" s="8"/>
      <c r="K581" s="8"/>
      <c r="L581" s="8"/>
      <c r="M581" s="8"/>
    </row>
    <row r="582" spans="8:13" ht="12">
      <c r="H582" s="8"/>
      <c r="I582" s="8"/>
      <c r="J582" s="8"/>
      <c r="K582" s="8"/>
      <c r="L582" s="8"/>
      <c r="M582" s="8"/>
    </row>
    <row r="583" spans="8:13" ht="12">
      <c r="H583" s="8"/>
      <c r="I583" s="8"/>
      <c r="J583" s="8"/>
      <c r="K583" s="8"/>
      <c r="L583" s="8"/>
      <c r="M583" s="8"/>
    </row>
    <row r="584" spans="8:13" ht="12">
      <c r="H584" s="8"/>
      <c r="I584" s="8"/>
      <c r="J584" s="8"/>
      <c r="K584" s="8"/>
      <c r="L584" s="8"/>
      <c r="M584" s="8"/>
    </row>
    <row r="585" spans="8:13" ht="12">
      <c r="H585" s="8"/>
      <c r="I585" s="8"/>
      <c r="J585" s="8"/>
      <c r="K585" s="8"/>
      <c r="L585" s="8"/>
      <c r="M585" s="8"/>
    </row>
    <row r="586" spans="8:13" ht="12">
      <c r="H586" s="8"/>
      <c r="I586" s="8"/>
      <c r="J586" s="8"/>
      <c r="K586" s="8"/>
      <c r="L586" s="8"/>
      <c r="M586" s="8"/>
    </row>
    <row r="587" spans="8:13" ht="12">
      <c r="H587" s="8"/>
      <c r="I587" s="8"/>
      <c r="J587" s="8"/>
      <c r="K587" s="8"/>
      <c r="L587" s="8"/>
      <c r="M587" s="8"/>
    </row>
    <row r="588" spans="8:13" ht="12">
      <c r="H588" s="8"/>
      <c r="I588" s="8"/>
      <c r="J588" s="8"/>
      <c r="K588" s="8"/>
      <c r="L588" s="8"/>
      <c r="M588" s="8"/>
    </row>
    <row r="589" spans="8:13" ht="12">
      <c r="H589" s="8"/>
      <c r="I589" s="8"/>
      <c r="J589" s="8"/>
      <c r="K589" s="8"/>
      <c r="L589" s="8"/>
      <c r="M589" s="8"/>
    </row>
    <row r="590" spans="8:13" ht="12">
      <c r="H590" s="8"/>
      <c r="I590" s="8"/>
      <c r="J590" s="8"/>
      <c r="K590" s="8"/>
      <c r="L590" s="8"/>
      <c r="M590" s="8"/>
    </row>
    <row r="591" spans="8:13" ht="12">
      <c r="H591" s="8"/>
      <c r="I591" s="8"/>
      <c r="J591" s="8"/>
      <c r="K591" s="8"/>
      <c r="L591" s="8"/>
      <c r="M591" s="8"/>
    </row>
    <row r="592" spans="8:13" ht="12">
      <c r="H592" s="8"/>
      <c r="I592" s="8"/>
      <c r="J592" s="8"/>
      <c r="K592" s="8"/>
      <c r="L592" s="8"/>
      <c r="M592" s="8"/>
    </row>
    <row r="593" spans="8:13" ht="12">
      <c r="H593" s="8"/>
      <c r="I593" s="8"/>
      <c r="J593" s="8"/>
      <c r="K593" s="8"/>
      <c r="L593" s="8"/>
      <c r="M593" s="8"/>
    </row>
    <row r="594" spans="8:13" ht="12">
      <c r="H594" s="8"/>
      <c r="I594" s="8"/>
      <c r="J594" s="8"/>
      <c r="K594" s="8"/>
      <c r="L594" s="8"/>
      <c r="M594" s="8"/>
    </row>
    <row r="595" spans="8:13" ht="12">
      <c r="H595" s="8"/>
      <c r="I595" s="8"/>
      <c r="J595" s="8"/>
      <c r="K595" s="8"/>
      <c r="L595" s="8"/>
      <c r="M595" s="8"/>
    </row>
    <row r="596" spans="8:13" ht="12">
      <c r="H596" s="8"/>
      <c r="I596" s="8"/>
      <c r="J596" s="8"/>
      <c r="K596" s="8"/>
      <c r="L596" s="8"/>
      <c r="M596" s="8"/>
    </row>
    <row r="597" spans="8:13" ht="12">
      <c r="H597" s="8"/>
      <c r="I597" s="8"/>
      <c r="J597" s="8"/>
      <c r="K597" s="8"/>
      <c r="L597" s="8"/>
      <c r="M597" s="8"/>
    </row>
    <row r="598" spans="8:13" ht="12">
      <c r="H598" s="8"/>
      <c r="I598" s="8"/>
      <c r="J598" s="8"/>
      <c r="K598" s="8"/>
      <c r="L598" s="8"/>
      <c r="M598" s="8"/>
    </row>
    <row r="599" spans="8:13" ht="12">
      <c r="H599" s="8"/>
      <c r="I599" s="8"/>
      <c r="J599" s="8"/>
      <c r="K599" s="8"/>
      <c r="L599" s="8"/>
      <c r="M599" s="8"/>
    </row>
    <row r="600" spans="8:13" ht="12">
      <c r="H600" s="8"/>
      <c r="I600" s="8"/>
      <c r="J600" s="8"/>
      <c r="K600" s="8"/>
      <c r="L600" s="8"/>
      <c r="M600" s="8"/>
    </row>
    <row r="601" spans="8:13" ht="12">
      <c r="H601" s="8"/>
      <c r="I601" s="8"/>
      <c r="J601" s="8"/>
      <c r="K601" s="8"/>
      <c r="L601" s="8"/>
      <c r="M601" s="8"/>
    </row>
    <row r="602" spans="8:13" ht="12">
      <c r="H602" s="8"/>
      <c r="I602" s="8"/>
      <c r="J602" s="8"/>
      <c r="K602" s="8"/>
      <c r="L602" s="8"/>
      <c r="M602" s="8"/>
    </row>
    <row r="603" spans="8:13" ht="12">
      <c r="H603" s="8"/>
      <c r="I603" s="8"/>
      <c r="J603" s="8"/>
      <c r="K603" s="8"/>
      <c r="L603" s="8"/>
      <c r="M603" s="8"/>
    </row>
    <row r="604" spans="8:13" ht="12">
      <c r="H604" s="8"/>
      <c r="I604" s="8"/>
      <c r="J604" s="8"/>
      <c r="K604" s="8"/>
      <c r="L604" s="8"/>
      <c r="M604" s="8"/>
    </row>
    <row r="605" spans="8:13" ht="12">
      <c r="H605" s="8"/>
      <c r="I605" s="8"/>
      <c r="J605" s="8"/>
      <c r="K605" s="8"/>
      <c r="L605" s="8"/>
      <c r="M605" s="8"/>
    </row>
    <row r="606" spans="8:13" ht="12">
      <c r="H606" s="8"/>
      <c r="I606" s="8"/>
      <c r="J606" s="8"/>
      <c r="K606" s="8"/>
      <c r="L606" s="8"/>
      <c r="M606" s="8"/>
    </row>
    <row r="607" spans="8:13" ht="12">
      <c r="H607" s="8"/>
      <c r="I607" s="8"/>
      <c r="J607" s="8"/>
      <c r="K607" s="8"/>
      <c r="L607" s="8"/>
      <c r="M607" s="8"/>
    </row>
    <row r="608" spans="8:13" ht="12">
      <c r="H608" s="8"/>
      <c r="I608" s="8"/>
      <c r="J608" s="8"/>
      <c r="K608" s="8"/>
      <c r="L608" s="8"/>
      <c r="M608" s="8"/>
    </row>
    <row r="609" spans="8:13" ht="12">
      <c r="H609" s="8"/>
      <c r="I609" s="8"/>
      <c r="J609" s="8"/>
      <c r="K609" s="8"/>
      <c r="L609" s="8"/>
      <c r="M609" s="8"/>
    </row>
    <row r="610" spans="8:13" ht="12">
      <c r="H610" s="8"/>
      <c r="I610" s="8"/>
      <c r="J610" s="8"/>
      <c r="K610" s="8"/>
      <c r="L610" s="8"/>
      <c r="M610" s="8"/>
    </row>
    <row r="611" spans="8:13" ht="12">
      <c r="H611" s="8"/>
      <c r="I611" s="8"/>
      <c r="J611" s="8"/>
      <c r="K611" s="8"/>
      <c r="L611" s="8"/>
      <c r="M611" s="8"/>
    </row>
    <row r="612" spans="8:13" ht="12">
      <c r="H612" s="8"/>
      <c r="I612" s="8"/>
      <c r="J612" s="8"/>
      <c r="K612" s="8"/>
      <c r="L612" s="8"/>
      <c r="M612" s="8"/>
    </row>
    <row r="613" spans="8:13" ht="12">
      <c r="H613" s="8"/>
      <c r="I613" s="8"/>
      <c r="J613" s="8"/>
      <c r="K613" s="8"/>
      <c r="L613" s="8"/>
      <c r="M613" s="8"/>
    </row>
    <row r="614" spans="8:13" ht="12">
      <c r="H614" s="8"/>
      <c r="I614" s="8"/>
      <c r="J614" s="8"/>
      <c r="K614" s="8"/>
      <c r="L614" s="8"/>
      <c r="M614" s="8"/>
    </row>
    <row r="615" spans="8:13" ht="12">
      <c r="H615" s="8"/>
      <c r="I615" s="8"/>
      <c r="J615" s="8"/>
      <c r="K615" s="8"/>
      <c r="L615" s="8"/>
      <c r="M615" s="8"/>
    </row>
    <row r="616" spans="8:13" ht="12">
      <c r="H616" s="8"/>
      <c r="I616" s="8"/>
      <c r="J616" s="8"/>
      <c r="K616" s="8"/>
      <c r="L616" s="8"/>
      <c r="M616" s="8"/>
    </row>
    <row r="617" spans="8:13" ht="12">
      <c r="H617" s="8"/>
      <c r="I617" s="8"/>
      <c r="J617" s="8"/>
      <c r="K617" s="8"/>
      <c r="L617" s="8"/>
      <c r="M617" s="8"/>
    </row>
    <row r="618" spans="8:13" ht="12">
      <c r="H618" s="8"/>
      <c r="I618" s="8"/>
      <c r="J618" s="8"/>
      <c r="K618" s="8"/>
      <c r="L618" s="8"/>
      <c r="M618" s="8"/>
    </row>
    <row r="619" spans="8:13" ht="12">
      <c r="H619" s="8"/>
      <c r="I619" s="8"/>
      <c r="J619" s="8"/>
      <c r="K619" s="8"/>
      <c r="L619" s="8"/>
      <c r="M619" s="8"/>
    </row>
    <row r="620" spans="8:13" ht="12">
      <c r="H620" s="8"/>
      <c r="I620" s="8"/>
      <c r="J620" s="8"/>
      <c r="K620" s="8"/>
      <c r="L620" s="8"/>
      <c r="M620" s="8"/>
    </row>
    <row r="621" spans="8:13" ht="12">
      <c r="H621" s="8"/>
      <c r="I621" s="8"/>
      <c r="J621" s="8"/>
      <c r="K621" s="8"/>
      <c r="L621" s="8"/>
      <c r="M621" s="8"/>
    </row>
    <row r="622" spans="8:13" ht="12">
      <c r="H622" s="8"/>
      <c r="I622" s="8"/>
      <c r="J622" s="8"/>
      <c r="K622" s="8"/>
      <c r="L622" s="8"/>
      <c r="M622" s="8"/>
    </row>
    <row r="623" spans="8:13" ht="12">
      <c r="H623" s="8"/>
      <c r="I623" s="8"/>
      <c r="J623" s="8"/>
      <c r="K623" s="8"/>
      <c r="L623" s="8"/>
      <c r="M623" s="8"/>
    </row>
    <row r="624" spans="8:13" ht="12">
      <c r="H624" s="8"/>
      <c r="I624" s="8"/>
      <c r="J624" s="8"/>
      <c r="K624" s="8"/>
      <c r="L624" s="8"/>
      <c r="M624" s="8"/>
    </row>
    <row r="625" spans="8:13" ht="12">
      <c r="H625" s="8"/>
      <c r="I625" s="8"/>
      <c r="J625" s="8"/>
      <c r="K625" s="8"/>
      <c r="L625" s="8"/>
      <c r="M625" s="8"/>
    </row>
    <row r="626" spans="8:13" ht="12">
      <c r="H626" s="8"/>
      <c r="I626" s="8"/>
      <c r="J626" s="8"/>
      <c r="K626" s="8"/>
      <c r="L626" s="8"/>
      <c r="M626" s="8"/>
    </row>
    <row r="627" spans="8:13" ht="12">
      <c r="H627" s="8"/>
      <c r="I627" s="8"/>
      <c r="J627" s="8"/>
      <c r="K627" s="8"/>
      <c r="L627" s="8"/>
      <c r="M627" s="8"/>
    </row>
    <row r="628" spans="8:13" ht="12">
      <c r="H628" s="8"/>
      <c r="I628" s="8"/>
      <c r="J628" s="8"/>
      <c r="K628" s="8"/>
      <c r="L628" s="8"/>
      <c r="M628" s="8"/>
    </row>
    <row r="629" spans="8:13" ht="12">
      <c r="H629" s="8"/>
      <c r="I629" s="8"/>
      <c r="J629" s="8"/>
      <c r="K629" s="8"/>
      <c r="L629" s="8"/>
      <c r="M629" s="8"/>
    </row>
    <row r="630" spans="8:13" ht="12">
      <c r="H630" s="8"/>
      <c r="I630" s="8"/>
      <c r="J630" s="8"/>
      <c r="K630" s="8"/>
      <c r="L630" s="8"/>
      <c r="M630" s="8"/>
    </row>
    <row r="631" spans="8:13" ht="12">
      <c r="H631" s="8"/>
      <c r="I631" s="8"/>
      <c r="J631" s="8"/>
      <c r="K631" s="8"/>
      <c r="L631" s="8"/>
      <c r="M631" s="8"/>
    </row>
    <row r="632" spans="8:13" ht="12">
      <c r="H632" s="8"/>
      <c r="I632" s="8"/>
      <c r="J632" s="8"/>
      <c r="K632" s="8"/>
      <c r="L632" s="8"/>
      <c r="M632" s="8"/>
    </row>
    <row r="633" spans="8:13" ht="12">
      <c r="H633" s="8"/>
      <c r="I633" s="8"/>
      <c r="J633" s="8"/>
      <c r="K633" s="8"/>
      <c r="L633" s="8"/>
      <c r="M633" s="8"/>
    </row>
  </sheetData>
  <sheetProtection sheet="1" objects="1" scenarios="1" formatCells="0"/>
  <dataValidations count="1">
    <dataValidation type="whole" allowBlank="1" showInputMessage="1" showErrorMessage="1" error="Enter whole number between 1 and 20" sqref="G70:L70">
      <formula1>1</formula1>
      <formula2>20</formula2>
    </dataValidation>
  </dataValidations>
  <hyperlinks>
    <hyperlink ref="L4" r:id="rId1" display="Documentation: http://dairy.ifas.ufl.edu/tools"/>
  </hyperlinks>
  <printOptions gridLines="1" headings="1"/>
  <pageMargins left="0.25" right="0.25" top="0.7" bottom="0.5" header="0.21" footer="0.5"/>
  <pageSetup fitToHeight="2" fitToWidth="1" horizontalDpi="1200" verticalDpi="1200" orientation="portrait" scale="87" r:id="rId4"/>
  <headerFooter alignWithMargins="0">
    <oddFooter>&amp;CPage &amp;P&amp;RDigester1.0.xls</oddFooter>
  </headerFooter>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9" sqref="C29"/>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de Vries</dc:creator>
  <cp:keywords/>
  <dc:description/>
  <cp:lastModifiedBy>Albert de Vries</cp:lastModifiedBy>
  <cp:lastPrinted>2006-08-17T19:35:53Z</cp:lastPrinted>
  <dcterms:created xsi:type="dcterms:W3CDTF">2005-04-29T01:56:23Z</dcterms:created>
  <dcterms:modified xsi:type="dcterms:W3CDTF">2007-01-03T16:42:32Z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