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ACS\Departmental\FARMS\Client Files\UF Buck Test\"/>
    </mc:Choice>
  </mc:AlternateContent>
  <xr:revisionPtr revIDLastSave="0" documentId="13_ncr:1_{3AE8B2F6-87F4-4C6F-9334-B15B0A776EEB}" xr6:coauthVersionLast="36" xr6:coauthVersionMax="36" xr10:uidLastSave="{00000000-0000-0000-0000-000000000000}"/>
  <bookViews>
    <workbookView xWindow="0" yWindow="495" windowWidth="28800" windowHeight="16275" activeTab="1" xr2:uid="{91F82B11-CBD7-423A-A9F9-9271288360C8}"/>
  </bookViews>
  <sheets>
    <sheet name="Check-in" sheetId="3" r:id="rId1"/>
    <sheet name="Test Period" sheetId="4" r:id="rId2"/>
    <sheet name="Consignors" sheetId="1" r:id="rId3"/>
  </sheets>
  <definedNames>
    <definedName name="_xlnm.Print_Titles" localSheetId="0">'Check-in'!$3:$3</definedName>
    <definedName name="_xlnm.Print_Titles" localSheetId="2">Consignors!$3:$3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4" l="1"/>
  <c r="AD45" i="4"/>
  <c r="AD44" i="4"/>
  <c r="AD42" i="4"/>
  <c r="AD41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D46" i="4" l="1"/>
  <c r="D45" i="4"/>
  <c r="D44" i="4"/>
  <c r="P46" i="4"/>
  <c r="P45" i="4"/>
  <c r="P44" i="4"/>
  <c r="W46" i="4"/>
  <c r="W45" i="4"/>
  <c r="W44" i="4"/>
  <c r="V46" i="4" l="1"/>
  <c r="O46" i="4"/>
  <c r="L46" i="4"/>
  <c r="C46" i="4"/>
  <c r="V45" i="4"/>
  <c r="O45" i="4"/>
  <c r="L45" i="4"/>
  <c r="C45" i="4"/>
  <c r="V44" i="4"/>
  <c r="O44" i="4"/>
  <c r="L44" i="4"/>
  <c r="C44" i="4"/>
  <c r="AC39" i="4"/>
  <c r="AC34" i="4"/>
  <c r="AC32" i="4"/>
  <c r="AC31" i="4"/>
  <c r="AC30" i="4"/>
  <c r="AC27" i="4"/>
  <c r="AC25" i="4"/>
  <c r="AC24" i="4"/>
  <c r="AC23" i="4"/>
  <c r="AC21" i="4"/>
  <c r="AC20" i="4"/>
  <c r="AC19" i="4"/>
  <c r="AC18" i="4"/>
  <c r="AC17" i="4"/>
  <c r="AC16" i="4"/>
  <c r="AC15" i="4"/>
  <c r="AC12" i="4"/>
  <c r="AC11" i="4"/>
  <c r="AC6" i="4"/>
  <c r="AC5" i="4"/>
  <c r="AC46" i="4" l="1"/>
  <c r="AC44" i="4"/>
  <c r="AC45" i="4"/>
  <c r="E49" i="3"/>
  <c r="E48" i="3"/>
  <c r="E47" i="3"/>
  <c r="D49" i="3"/>
  <c r="D48" i="3"/>
  <c r="D47" i="3"/>
  <c r="C49" i="3"/>
  <c r="C48" i="3"/>
  <c r="C47" i="3"/>
</calcChain>
</file>

<file path=xl/sharedStrings.xml><?xml version="1.0" encoding="utf-8"?>
<sst xmlns="http://schemas.openxmlformats.org/spreadsheetml/2006/main" count="400" uniqueCount="77">
  <si>
    <t>2024 UF Buck Test - 1st Annual</t>
  </si>
  <si>
    <t>Breed</t>
  </si>
  <si>
    <t>DOB</t>
  </si>
  <si>
    <t>Birth Wt</t>
  </si>
  <si>
    <t>Buck ID</t>
  </si>
  <si>
    <t xml:space="preserve">Consignor </t>
  </si>
  <si>
    <t>Registered</t>
  </si>
  <si>
    <t>Commercial</t>
  </si>
  <si>
    <t>Kiko</t>
  </si>
  <si>
    <t>Twin</t>
  </si>
  <si>
    <t>Dam Type</t>
  </si>
  <si>
    <t>Mature</t>
  </si>
  <si>
    <t>X</t>
  </si>
  <si>
    <t>Triplet</t>
  </si>
  <si>
    <t>Single</t>
  </si>
  <si>
    <t>HCM066</t>
  </si>
  <si>
    <t>Yearling</t>
  </si>
  <si>
    <t>Jimmy Carroll</t>
  </si>
  <si>
    <t>Jeff Lamote / A Triple J Ranch</t>
  </si>
  <si>
    <t>Richard A. Kelley / Kelley Kikos</t>
  </si>
  <si>
    <t>Joseph Knetter / Wistlin' Dixie Kikos</t>
  </si>
  <si>
    <t>William Chapman / Chapman Kikos</t>
  </si>
  <si>
    <t>Alecia Fordham / Grace Farms</t>
  </si>
  <si>
    <t>Bill &amp; Kisa Francis / Stoney Creek Kikos</t>
  </si>
  <si>
    <t>Jim Stewart / S&amp;R Triple Bar Kikos</t>
  </si>
  <si>
    <t>Colton Pritchett / Mountain Top Farm</t>
  </si>
  <si>
    <t>James &amp; Ashley Mansfield / Ashfield Farm Kikos</t>
  </si>
  <si>
    <t>Susan Manning / Wildflower Acres Farm</t>
  </si>
  <si>
    <t>Christina &amp; Jason Morris / Blessed Acres Kiko Farm</t>
  </si>
  <si>
    <t>100% NZ</t>
  </si>
  <si>
    <t>Justin Gibson / Hubbard Hill Kikos</t>
  </si>
  <si>
    <t>HCM076</t>
  </si>
  <si>
    <t>Mike &amp; Jessie Brust / Square One Kikos</t>
  </si>
  <si>
    <t>JTG 494</t>
  </si>
  <si>
    <t>Ethan Rice / Rice Livestock</t>
  </si>
  <si>
    <t>Christian &amp; Ron McGill / Triple M Kikos</t>
  </si>
  <si>
    <t>James Tyler &amp; Sydney Glasson / Glasson Kikos</t>
  </si>
  <si>
    <t>James E. Thompson / MacTavish Farmstead</t>
  </si>
  <si>
    <t>John &amp; Amanda Pope / Double P Farm</t>
  </si>
  <si>
    <t>MS3273 0230</t>
  </si>
  <si>
    <t>SRT 0283</t>
  </si>
  <si>
    <t>SRT 0302</t>
  </si>
  <si>
    <t>P005</t>
  </si>
  <si>
    <t>P037</t>
  </si>
  <si>
    <t>John (Trey) Mishoe</t>
  </si>
  <si>
    <t>2y old doe</t>
  </si>
  <si>
    <t>Weight  (lbs)</t>
  </si>
  <si>
    <t xml:space="preserve">Date: </t>
  </si>
  <si>
    <t>BCS</t>
  </si>
  <si>
    <t>FAMACHA Score</t>
  </si>
  <si>
    <t>Date:</t>
  </si>
  <si>
    <t>ADG midpoint</t>
  </si>
  <si>
    <t>ADG end test</t>
  </si>
  <si>
    <t>FEC(Tri)</t>
  </si>
  <si>
    <t>AVG FEC (Tri) midpoint</t>
  </si>
  <si>
    <t>AVG FEC (Tri) end test</t>
  </si>
  <si>
    <t>Birth Type: S/Tw/Tr</t>
  </si>
  <si>
    <t>TMK 0686</t>
  </si>
  <si>
    <t>TMK 0690</t>
  </si>
  <si>
    <t>GOT 1260</t>
  </si>
  <si>
    <t>GOT 1296</t>
  </si>
  <si>
    <t>FL51257 2404</t>
  </si>
  <si>
    <t>FL51257 2405</t>
  </si>
  <si>
    <t>FL51257 2425</t>
  </si>
  <si>
    <t>MS3273 0262</t>
  </si>
  <si>
    <t>AL2412273</t>
  </si>
  <si>
    <t>AL2412276</t>
  </si>
  <si>
    <t>WDK 0100</t>
  </si>
  <si>
    <t>WDK 095</t>
  </si>
  <si>
    <t>JTG 487</t>
  </si>
  <si>
    <t>Average</t>
  </si>
  <si>
    <t>MAX</t>
  </si>
  <si>
    <t>MIN</t>
  </si>
  <si>
    <t>23.0 (R&gt;L)</t>
  </si>
  <si>
    <t>22.0 (R&gt;L)</t>
  </si>
  <si>
    <t>22.5 (R&gt;L)</t>
  </si>
  <si>
    <t>Scrotal Circumference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</si>
</sst>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2" xfId="0" applyFont="1" applyBorder="1"/>
    <xf numFmtId="0" fontId="0" fillId="2" borderId="3" xfId="0" applyFill="1" applyBorder="1"/>
    <xf numFmtId="0" fontId="1" fillId="0" borderId="5" xfId="0" applyFont="1" applyBorder="1"/>
    <xf numFmtId="0" fontId="1" fillId="0" borderId="7" xfId="0" applyFont="1" applyBorder="1"/>
    <xf numFmtId="0" fontId="0" fillId="2" borderId="8" xfId="0" applyFill="1" applyBorder="1"/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0" xfId="0" applyFont="1" applyBorder="1"/>
    <xf numFmtId="0" fontId="0" fillId="2" borderId="2" xfId="0" applyFill="1" applyBorder="1"/>
    <xf numFmtId="0" fontId="0" fillId="0" borderId="3" xfId="0" applyBorder="1"/>
    <xf numFmtId="0" fontId="0" fillId="3" borderId="3" xfId="0" applyFill="1" applyBorder="1"/>
    <xf numFmtId="0" fontId="0" fillId="3" borderId="11" xfId="0" applyFill="1" applyBorder="1"/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11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/>
    <xf numFmtId="0" fontId="0" fillId="5" borderId="11" xfId="0" applyFill="1" applyBorder="1"/>
    <xf numFmtId="164" fontId="0" fillId="6" borderId="2" xfId="0" applyNumberForma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1" fontId="0" fillId="7" borderId="2" xfId="0" applyNumberFormat="1" applyFill="1" applyBorder="1" applyAlignment="1">
      <alignment horizontal="center"/>
    </xf>
    <xf numFmtId="0" fontId="0" fillId="7" borderId="3" xfId="0" applyFill="1" applyBorder="1"/>
    <xf numFmtId="0" fontId="0" fillId="7" borderId="4" xfId="0" applyFill="1" applyBorder="1"/>
    <xf numFmtId="0" fontId="1" fillId="0" borderId="12" xfId="0" applyFont="1" applyBorder="1"/>
    <xf numFmtId="0" fontId="0" fillId="2" borderId="5" xfId="0" applyFill="1" applyBorder="1"/>
    <xf numFmtId="0" fontId="0" fillId="0" borderId="1" xfId="0" applyBorder="1"/>
    <xf numFmtId="0" fontId="0" fillId="3" borderId="1" xfId="0" applyFill="1" applyBorder="1"/>
    <xf numFmtId="0" fontId="0" fillId="3" borderId="13" xfId="0" applyFill="1" applyBorder="1"/>
    <xf numFmtId="164" fontId="0" fillId="4" borderId="5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3" xfId="0" applyFill="1" applyBorder="1"/>
    <xf numFmtId="164" fontId="0" fillId="5" borderId="5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3" xfId="0" applyFill="1" applyBorder="1"/>
    <xf numFmtId="0" fontId="0" fillId="6" borderId="5" xfId="0" applyFill="1" applyBorder="1" applyAlignment="1">
      <alignment horizontal="center"/>
    </xf>
    <xf numFmtId="0" fontId="0" fillId="6" borderId="1" xfId="0" applyFill="1" applyBorder="1"/>
    <xf numFmtId="0" fontId="0" fillId="6" borderId="13" xfId="0" applyFill="1" applyBorder="1"/>
    <xf numFmtId="0" fontId="0" fillId="7" borderId="5" xfId="0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/>
    <xf numFmtId="0" fontId="1" fillId="0" borderId="14" xfId="0" applyFont="1" applyBorder="1"/>
    <xf numFmtId="0" fontId="0" fillId="2" borderId="7" xfId="0" applyFill="1" applyBorder="1"/>
    <xf numFmtId="0" fontId="0" fillId="0" borderId="8" xfId="0" applyBorder="1"/>
    <xf numFmtId="0" fontId="0" fillId="3" borderId="8" xfId="0" applyFill="1" applyBorder="1"/>
    <xf numFmtId="0" fontId="0" fillId="3" borderId="15" xfId="0" applyFill="1" applyBorder="1"/>
    <xf numFmtId="164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15" xfId="0" applyFill="1" applyBorder="1"/>
    <xf numFmtId="164" fontId="0" fillId="5" borderId="7" xfId="0" applyNumberFormat="1" applyFill="1" applyBorder="1" applyAlignment="1">
      <alignment horizontal="center"/>
    </xf>
    <xf numFmtId="0" fontId="0" fillId="5" borderId="8" xfId="0" applyFill="1" applyBorder="1"/>
    <xf numFmtId="0" fontId="0" fillId="5" borderId="15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15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660D-EFF7-4FC3-8F4F-D6A3F1C90E80}">
  <dimension ref="A1:E49"/>
  <sheetViews>
    <sheetView workbookViewId="0">
      <pane ySplit="3" topLeftCell="A4" activePane="bottomLeft" state="frozen"/>
      <selection pane="bottomLeft" activeCell="J13" sqref="J13"/>
    </sheetView>
  </sheetViews>
  <sheetFormatPr defaultColWidth="8.85546875" defaultRowHeight="15" x14ac:dyDescent="0.25"/>
  <cols>
    <col min="1" max="1" width="12.140625" customWidth="1"/>
    <col min="2" max="2" width="9.5703125" customWidth="1"/>
    <col min="4" max="4" width="7.85546875" customWidth="1"/>
    <col min="5" max="5" width="11.28515625" customWidth="1"/>
  </cols>
  <sheetData>
    <row r="1" spans="1:5" ht="26.25" x14ac:dyDescent="0.4">
      <c r="A1" s="1" t="s">
        <v>0</v>
      </c>
      <c r="B1" s="1"/>
    </row>
    <row r="2" spans="1:5" x14ac:dyDescent="0.25">
      <c r="A2" s="8" t="s">
        <v>47</v>
      </c>
      <c r="B2" s="9">
        <v>45430</v>
      </c>
      <c r="C2" s="6"/>
      <c r="D2" s="6"/>
      <c r="E2" s="6"/>
    </row>
    <row r="3" spans="1:5" ht="31.5" x14ac:dyDescent="0.25">
      <c r="A3" s="2" t="s">
        <v>4</v>
      </c>
      <c r="B3" s="2" t="s">
        <v>1</v>
      </c>
      <c r="C3" s="7" t="s">
        <v>46</v>
      </c>
      <c r="D3" s="7" t="s">
        <v>48</v>
      </c>
      <c r="E3" s="7" t="s">
        <v>49</v>
      </c>
    </row>
    <row r="4" spans="1:5" x14ac:dyDescent="0.25">
      <c r="A4" s="10">
        <v>217</v>
      </c>
      <c r="B4" t="s">
        <v>8</v>
      </c>
      <c r="C4" s="3">
        <v>44.5</v>
      </c>
      <c r="D4" s="3">
        <v>2.75</v>
      </c>
      <c r="E4" s="3">
        <v>1</v>
      </c>
    </row>
    <row r="5" spans="1:5" x14ac:dyDescent="0.25">
      <c r="A5" s="10">
        <v>222</v>
      </c>
      <c r="B5" t="s">
        <v>8</v>
      </c>
      <c r="C5" s="3">
        <v>47.5</v>
      </c>
      <c r="D5" s="3">
        <v>3</v>
      </c>
      <c r="E5" s="3">
        <v>2</v>
      </c>
    </row>
    <row r="6" spans="1:5" x14ac:dyDescent="0.25">
      <c r="A6" s="10">
        <v>99</v>
      </c>
      <c r="B6" t="s">
        <v>29</v>
      </c>
      <c r="C6" s="3">
        <v>59</v>
      </c>
      <c r="D6" s="3">
        <v>2.75</v>
      </c>
      <c r="E6" s="3">
        <v>2</v>
      </c>
    </row>
    <row r="7" spans="1:5" x14ac:dyDescent="0.25">
      <c r="A7" s="10">
        <v>242</v>
      </c>
      <c r="B7" t="s">
        <v>29</v>
      </c>
      <c r="C7" s="3">
        <v>48</v>
      </c>
      <c r="D7" s="3">
        <v>2.5</v>
      </c>
      <c r="E7" s="3">
        <v>2</v>
      </c>
    </row>
    <row r="8" spans="1:5" x14ac:dyDescent="0.25">
      <c r="A8" s="10">
        <v>250</v>
      </c>
      <c r="B8" t="s">
        <v>29</v>
      </c>
      <c r="C8" s="3">
        <v>55.5</v>
      </c>
      <c r="D8" s="3">
        <v>2.75</v>
      </c>
      <c r="E8" s="3">
        <v>1</v>
      </c>
    </row>
    <row r="9" spans="1:5" x14ac:dyDescent="0.25">
      <c r="A9" s="10">
        <v>220</v>
      </c>
      <c r="B9" t="s">
        <v>29</v>
      </c>
      <c r="C9" s="3">
        <v>48.5</v>
      </c>
      <c r="D9" s="3">
        <v>3</v>
      </c>
      <c r="E9" s="3">
        <v>2</v>
      </c>
    </row>
    <row r="10" spans="1:5" x14ac:dyDescent="0.25">
      <c r="A10" s="10">
        <v>221</v>
      </c>
      <c r="B10" t="s">
        <v>29</v>
      </c>
      <c r="C10" s="3">
        <v>41.5</v>
      </c>
      <c r="D10" s="3">
        <v>2.75</v>
      </c>
      <c r="E10" s="3">
        <v>1</v>
      </c>
    </row>
    <row r="11" spans="1:5" x14ac:dyDescent="0.25">
      <c r="A11" s="10" t="s">
        <v>67</v>
      </c>
      <c r="B11" t="s">
        <v>8</v>
      </c>
      <c r="C11" s="3">
        <v>49</v>
      </c>
      <c r="D11" s="3">
        <v>2.75</v>
      </c>
      <c r="E11" s="3">
        <v>2</v>
      </c>
    </row>
    <row r="12" spans="1:5" x14ac:dyDescent="0.25">
      <c r="A12" s="10" t="s">
        <v>68</v>
      </c>
      <c r="B12" t="s">
        <v>8</v>
      </c>
      <c r="C12" s="3">
        <v>61</v>
      </c>
      <c r="D12" s="3">
        <v>2.75</v>
      </c>
      <c r="E12" s="3">
        <v>2</v>
      </c>
    </row>
    <row r="13" spans="1:5" x14ac:dyDescent="0.25">
      <c r="A13" s="10">
        <v>104</v>
      </c>
      <c r="B13" t="s">
        <v>8</v>
      </c>
      <c r="C13" s="3">
        <v>54</v>
      </c>
      <c r="D13" s="3">
        <v>3</v>
      </c>
      <c r="E13" s="3">
        <v>1</v>
      </c>
    </row>
    <row r="14" spans="1:5" x14ac:dyDescent="0.25">
      <c r="A14" s="10">
        <v>109</v>
      </c>
      <c r="B14" t="s">
        <v>8</v>
      </c>
      <c r="C14" s="3">
        <v>37</v>
      </c>
      <c r="D14" s="3">
        <v>2.75</v>
      </c>
      <c r="E14" s="3">
        <v>2</v>
      </c>
    </row>
    <row r="15" spans="1:5" x14ac:dyDescent="0.25">
      <c r="A15" s="10" t="s">
        <v>15</v>
      </c>
      <c r="B15" t="s">
        <v>29</v>
      </c>
      <c r="C15" s="3">
        <v>65.5</v>
      </c>
      <c r="D15" s="3">
        <v>2.75</v>
      </c>
      <c r="E15" s="3">
        <v>1</v>
      </c>
    </row>
    <row r="16" spans="1:5" x14ac:dyDescent="0.25">
      <c r="A16" s="10" t="s">
        <v>31</v>
      </c>
      <c r="B16" t="s">
        <v>8</v>
      </c>
      <c r="C16" s="3">
        <v>60.5</v>
      </c>
      <c r="D16" s="3">
        <v>3</v>
      </c>
      <c r="E16" s="3">
        <v>1</v>
      </c>
    </row>
    <row r="17" spans="1:5" x14ac:dyDescent="0.25">
      <c r="A17" s="10">
        <v>102</v>
      </c>
      <c r="B17" t="s">
        <v>29</v>
      </c>
      <c r="C17" s="3">
        <v>71</v>
      </c>
      <c r="D17" s="3">
        <v>2.75</v>
      </c>
      <c r="E17" s="3">
        <v>1</v>
      </c>
    </row>
    <row r="18" spans="1:5" x14ac:dyDescent="0.25">
      <c r="A18" s="10">
        <v>136</v>
      </c>
      <c r="B18" t="s">
        <v>29</v>
      </c>
      <c r="C18" s="3">
        <v>72</v>
      </c>
      <c r="D18" s="3">
        <v>3</v>
      </c>
      <c r="E18" s="3">
        <v>1</v>
      </c>
    </row>
    <row r="19" spans="1:5" x14ac:dyDescent="0.25">
      <c r="A19" s="10" t="s">
        <v>61</v>
      </c>
      <c r="B19" t="s">
        <v>29</v>
      </c>
      <c r="C19" s="3">
        <v>53.5</v>
      </c>
      <c r="D19" s="3">
        <v>2.75</v>
      </c>
      <c r="E19" s="3">
        <v>2</v>
      </c>
    </row>
    <row r="20" spans="1:5" x14ac:dyDescent="0.25">
      <c r="A20" s="10" t="s">
        <v>62</v>
      </c>
      <c r="B20" t="s">
        <v>29</v>
      </c>
      <c r="C20" s="3">
        <v>57</v>
      </c>
      <c r="D20" s="3">
        <v>3</v>
      </c>
      <c r="E20" s="3">
        <v>2</v>
      </c>
    </row>
    <row r="21" spans="1:5" x14ac:dyDescent="0.25">
      <c r="A21" s="10" t="s">
        <v>63</v>
      </c>
      <c r="B21" t="s">
        <v>29</v>
      </c>
      <c r="C21" s="3">
        <v>51</v>
      </c>
      <c r="D21" s="3">
        <v>3</v>
      </c>
      <c r="E21" s="3">
        <v>2</v>
      </c>
    </row>
    <row r="22" spans="1:5" x14ac:dyDescent="0.25">
      <c r="A22" s="10" t="s">
        <v>39</v>
      </c>
      <c r="B22" t="s">
        <v>8</v>
      </c>
      <c r="C22" s="3">
        <v>61</v>
      </c>
      <c r="D22" s="3">
        <v>2.75</v>
      </c>
      <c r="E22" s="3">
        <v>2</v>
      </c>
    </row>
    <row r="23" spans="1:5" x14ac:dyDescent="0.25">
      <c r="A23" s="10" t="s">
        <v>64</v>
      </c>
      <c r="B23" t="s">
        <v>8</v>
      </c>
      <c r="C23" s="3">
        <v>37</v>
      </c>
      <c r="D23" s="3">
        <v>2.75</v>
      </c>
      <c r="E23" s="3">
        <v>2</v>
      </c>
    </row>
    <row r="24" spans="1:5" x14ac:dyDescent="0.25">
      <c r="A24" s="10" t="s">
        <v>65</v>
      </c>
      <c r="B24" t="s">
        <v>8</v>
      </c>
      <c r="C24" s="3">
        <v>42.5</v>
      </c>
      <c r="D24" s="3">
        <v>3</v>
      </c>
      <c r="E24" s="3">
        <v>2</v>
      </c>
    </row>
    <row r="25" spans="1:5" x14ac:dyDescent="0.25">
      <c r="A25" s="10" t="s">
        <v>66</v>
      </c>
      <c r="B25" t="s">
        <v>8</v>
      </c>
      <c r="C25" s="3">
        <v>42</v>
      </c>
      <c r="D25" s="3">
        <v>2.75</v>
      </c>
      <c r="E25" s="3">
        <v>2</v>
      </c>
    </row>
    <row r="26" spans="1:5" x14ac:dyDescent="0.25">
      <c r="A26" s="10">
        <v>3339</v>
      </c>
      <c r="B26" t="s">
        <v>8</v>
      </c>
      <c r="C26" s="3">
        <v>53.5</v>
      </c>
      <c r="D26" s="3">
        <v>3</v>
      </c>
      <c r="E26" s="3">
        <v>1</v>
      </c>
    </row>
    <row r="27" spans="1:5" x14ac:dyDescent="0.25">
      <c r="A27" s="10">
        <v>3336</v>
      </c>
      <c r="B27" t="s">
        <v>29</v>
      </c>
      <c r="C27" s="3">
        <v>57</v>
      </c>
      <c r="D27" s="3">
        <v>3</v>
      </c>
      <c r="E27" s="3">
        <v>2</v>
      </c>
    </row>
    <row r="28" spans="1:5" x14ac:dyDescent="0.25">
      <c r="A28" s="10">
        <v>348</v>
      </c>
      <c r="B28" t="s">
        <v>8</v>
      </c>
      <c r="C28" s="3">
        <v>51.5</v>
      </c>
      <c r="D28" s="3">
        <v>3</v>
      </c>
      <c r="E28" s="3">
        <v>1</v>
      </c>
    </row>
    <row r="29" spans="1:5" x14ac:dyDescent="0.25">
      <c r="A29" s="10">
        <v>386</v>
      </c>
      <c r="B29" t="s">
        <v>8</v>
      </c>
      <c r="C29" s="3">
        <v>47.5</v>
      </c>
      <c r="D29" s="3">
        <v>2.75</v>
      </c>
      <c r="E29" s="3">
        <v>2</v>
      </c>
    </row>
    <row r="30" spans="1:5" x14ac:dyDescent="0.25">
      <c r="A30" s="10">
        <v>299</v>
      </c>
      <c r="B30" t="s">
        <v>8</v>
      </c>
      <c r="C30" s="3">
        <v>45.5</v>
      </c>
      <c r="D30" s="3">
        <v>2.75</v>
      </c>
      <c r="E30" s="3">
        <v>1</v>
      </c>
    </row>
    <row r="31" spans="1:5" x14ac:dyDescent="0.25">
      <c r="A31" s="10">
        <v>401</v>
      </c>
      <c r="B31" t="s">
        <v>8</v>
      </c>
      <c r="C31" s="3">
        <v>40.5</v>
      </c>
      <c r="D31" s="3">
        <v>2.75</v>
      </c>
      <c r="E31" s="3">
        <v>1</v>
      </c>
    </row>
    <row r="32" spans="1:5" x14ac:dyDescent="0.25">
      <c r="A32" s="10" t="s">
        <v>42</v>
      </c>
      <c r="B32" t="s">
        <v>8</v>
      </c>
      <c r="C32" s="3">
        <v>54</v>
      </c>
      <c r="D32" s="3">
        <v>2.75</v>
      </c>
      <c r="E32" s="3">
        <v>1</v>
      </c>
    </row>
    <row r="33" spans="1:5" x14ac:dyDescent="0.25">
      <c r="A33" s="10" t="s">
        <v>43</v>
      </c>
      <c r="B33" t="s">
        <v>8</v>
      </c>
      <c r="C33" s="3">
        <v>57</v>
      </c>
      <c r="D33" s="3">
        <v>3</v>
      </c>
      <c r="E33" s="3">
        <v>1</v>
      </c>
    </row>
    <row r="34" spans="1:5" x14ac:dyDescent="0.25">
      <c r="A34" s="10" t="s">
        <v>40</v>
      </c>
      <c r="B34" t="s">
        <v>29</v>
      </c>
      <c r="C34" s="3">
        <v>63</v>
      </c>
      <c r="D34" s="3">
        <v>2.75</v>
      </c>
      <c r="E34" s="3">
        <v>2</v>
      </c>
    </row>
    <row r="35" spans="1:5" x14ac:dyDescent="0.25">
      <c r="A35" s="10" t="s">
        <v>41</v>
      </c>
      <c r="B35" t="s">
        <v>29</v>
      </c>
      <c r="C35" s="3">
        <v>61</v>
      </c>
      <c r="D35" s="3">
        <v>2.75</v>
      </c>
      <c r="E35" s="3">
        <v>1</v>
      </c>
    </row>
    <row r="36" spans="1:5" x14ac:dyDescent="0.25">
      <c r="A36" s="10" t="s">
        <v>59</v>
      </c>
      <c r="B36" t="s">
        <v>29</v>
      </c>
      <c r="C36" s="3">
        <v>61.5</v>
      </c>
      <c r="D36" s="3">
        <v>2.75</v>
      </c>
      <c r="E36" s="3">
        <v>1</v>
      </c>
    </row>
    <row r="37" spans="1:5" x14ac:dyDescent="0.25">
      <c r="A37" s="10" t="s">
        <v>60</v>
      </c>
      <c r="B37" t="s">
        <v>29</v>
      </c>
      <c r="C37" s="3">
        <v>48.5</v>
      </c>
      <c r="D37" s="3">
        <v>3</v>
      </c>
      <c r="E37" s="3">
        <v>1</v>
      </c>
    </row>
    <row r="38" spans="1:5" x14ac:dyDescent="0.25">
      <c r="A38" s="10">
        <v>542</v>
      </c>
      <c r="B38" t="s">
        <v>8</v>
      </c>
      <c r="C38" s="3">
        <v>60</v>
      </c>
      <c r="D38" s="3">
        <v>3</v>
      </c>
      <c r="E38" s="3">
        <v>1</v>
      </c>
    </row>
    <row r="39" spans="1:5" x14ac:dyDescent="0.25">
      <c r="A39" s="10">
        <v>17</v>
      </c>
      <c r="B39" t="s">
        <v>8</v>
      </c>
      <c r="C39" s="3">
        <v>49.5</v>
      </c>
      <c r="D39" s="3">
        <v>3</v>
      </c>
      <c r="E39" s="3">
        <v>1</v>
      </c>
    </row>
    <row r="40" spans="1:5" x14ac:dyDescent="0.25">
      <c r="A40" s="10" t="s">
        <v>33</v>
      </c>
      <c r="B40" t="s">
        <v>8</v>
      </c>
      <c r="C40" s="3">
        <v>43</v>
      </c>
      <c r="D40" s="3">
        <v>2.75</v>
      </c>
      <c r="E40" s="3">
        <v>2</v>
      </c>
    </row>
    <row r="41" spans="1:5" x14ac:dyDescent="0.25">
      <c r="A41" s="10" t="s">
        <v>69</v>
      </c>
      <c r="B41" t="s">
        <v>8</v>
      </c>
      <c r="C41" s="3">
        <v>45</v>
      </c>
      <c r="D41" s="3">
        <v>2.75</v>
      </c>
      <c r="E41" s="3">
        <v>2</v>
      </c>
    </row>
    <row r="42" spans="1:5" x14ac:dyDescent="0.25">
      <c r="A42" s="10" t="s">
        <v>57</v>
      </c>
      <c r="B42" t="s">
        <v>29</v>
      </c>
      <c r="C42" s="3">
        <v>47</v>
      </c>
      <c r="D42" s="3">
        <v>2.75</v>
      </c>
      <c r="E42" s="3">
        <v>1</v>
      </c>
    </row>
    <row r="43" spans="1:5" x14ac:dyDescent="0.25">
      <c r="A43" s="10" t="s">
        <v>58</v>
      </c>
      <c r="B43" t="s">
        <v>29</v>
      </c>
      <c r="C43" s="3">
        <v>47.5</v>
      </c>
      <c r="D43" s="3">
        <v>2.75</v>
      </c>
      <c r="E43" s="3">
        <v>1</v>
      </c>
    </row>
    <row r="44" spans="1:5" x14ac:dyDescent="0.25">
      <c r="A44" s="10">
        <v>522</v>
      </c>
      <c r="B44" t="s">
        <v>8</v>
      </c>
      <c r="C44" s="3">
        <v>50.5</v>
      </c>
      <c r="D44" s="3">
        <v>2.75</v>
      </c>
      <c r="E44" s="3">
        <v>1</v>
      </c>
    </row>
    <row r="45" spans="1:5" x14ac:dyDescent="0.25">
      <c r="A45" s="10">
        <v>527</v>
      </c>
      <c r="B45" t="s">
        <v>8</v>
      </c>
      <c r="C45" s="3">
        <v>46.5</v>
      </c>
      <c r="D45" s="3">
        <v>3</v>
      </c>
      <c r="E45" s="3">
        <v>1</v>
      </c>
    </row>
    <row r="46" spans="1:5" ht="15.75" thickBot="1" x14ac:dyDescent="0.3">
      <c r="A46" s="10"/>
    </row>
    <row r="47" spans="1:5" x14ac:dyDescent="0.25">
      <c r="A47" s="12" t="s">
        <v>70</v>
      </c>
      <c r="B47" s="13"/>
      <c r="C47" s="17">
        <f>AVERAGE(C4:C45)</f>
        <v>52.095238095238095</v>
      </c>
      <c r="D47" s="17">
        <f>AVERAGE(D4:D45)</f>
        <v>2.8392857142857144</v>
      </c>
      <c r="E47" s="22">
        <f>AVERAGE(E4:E45)</f>
        <v>1.4523809523809523</v>
      </c>
    </row>
    <row r="48" spans="1:5" x14ac:dyDescent="0.25">
      <c r="A48" s="14" t="s">
        <v>71</v>
      </c>
      <c r="B48" s="11"/>
      <c r="C48" s="18">
        <f>MAX(C4:C45)</f>
        <v>72</v>
      </c>
      <c r="D48" s="18">
        <f>MAX(D4:D45)</f>
        <v>3</v>
      </c>
      <c r="E48" s="20">
        <f>MAX(E4:E45)</f>
        <v>2</v>
      </c>
    </row>
    <row r="49" spans="1:5" ht="15.75" thickBot="1" x14ac:dyDescent="0.3">
      <c r="A49" s="15" t="s">
        <v>72</v>
      </c>
      <c r="B49" s="16"/>
      <c r="C49" s="19">
        <f>MIN(C4:C45)</f>
        <v>37</v>
      </c>
      <c r="D49" s="19">
        <f>MIN(D4:D45)</f>
        <v>2.5</v>
      </c>
      <c r="E49" s="21">
        <f>MIN(E4:E45)</f>
        <v>1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3F96-F23D-422F-A215-F4E29CCC8658}">
  <dimension ref="A1:AK46"/>
  <sheetViews>
    <sheetView tabSelected="1" workbookViewId="0">
      <pane ySplit="3" topLeftCell="A4" activePane="bottomLeft" state="frozen"/>
      <selection pane="bottomLeft" activeCell="G13" sqref="G13"/>
    </sheetView>
  </sheetViews>
  <sheetFormatPr defaultColWidth="8.85546875" defaultRowHeight="15" x14ac:dyDescent="0.25"/>
  <cols>
    <col min="1" max="1" width="12.28515625" customWidth="1"/>
    <col min="3" max="3" width="10.140625" customWidth="1"/>
    <col min="4" max="4" width="10.42578125" customWidth="1"/>
    <col min="5" max="5" width="12.42578125" customWidth="1"/>
    <col min="6" max="6" width="11.140625" customWidth="1"/>
    <col min="7" max="7" width="11" customWidth="1"/>
    <col min="8" max="8" width="9.7109375" bestFit="1" customWidth="1"/>
    <col min="9" max="9" width="10" customWidth="1"/>
    <col min="10" max="10" width="10.28515625" customWidth="1"/>
    <col min="11" max="11" width="9.7109375" customWidth="1"/>
    <col min="12" max="12" width="15.140625" customWidth="1"/>
    <col min="13" max="13" width="14.85546875" customWidth="1"/>
    <col min="14" max="14" width="15.42578125" customWidth="1"/>
    <col min="16" max="16" width="9.7109375" customWidth="1"/>
    <col min="18" max="18" width="10.42578125" customWidth="1"/>
    <col min="20" max="20" width="9.85546875" customWidth="1"/>
    <col min="21" max="21" width="10.140625" customWidth="1"/>
    <col min="22" max="22" width="11.28515625" customWidth="1"/>
    <col min="23" max="23" width="11" customWidth="1"/>
    <col min="24" max="24" width="10.85546875" customWidth="1"/>
    <col min="25" max="25" width="12.140625" customWidth="1"/>
    <col min="26" max="26" width="11" customWidth="1"/>
    <col min="27" max="27" width="11.42578125" customWidth="1"/>
    <col min="28" max="28" width="10.42578125" customWidth="1"/>
    <col min="30" max="30" width="10.140625" customWidth="1"/>
    <col min="32" max="32" width="9.7109375" customWidth="1"/>
    <col min="34" max="35" width="10" customWidth="1"/>
    <col min="36" max="36" width="10.28515625" customWidth="1"/>
    <col min="37" max="37" width="9.85546875" customWidth="1"/>
  </cols>
  <sheetData>
    <row r="1" spans="1:37" ht="26.25" x14ac:dyDescent="0.4">
      <c r="A1" s="1" t="s">
        <v>0</v>
      </c>
    </row>
    <row r="2" spans="1:37" x14ac:dyDescent="0.25">
      <c r="A2" s="8" t="s">
        <v>50</v>
      </c>
      <c r="C2" s="6">
        <v>45449</v>
      </c>
      <c r="D2" s="6">
        <v>45463</v>
      </c>
      <c r="E2" s="6">
        <v>45476</v>
      </c>
      <c r="F2" s="6">
        <v>45491</v>
      </c>
      <c r="G2" s="6">
        <v>45505</v>
      </c>
      <c r="H2" s="6">
        <v>45519</v>
      </c>
      <c r="I2" s="6">
        <v>45533</v>
      </c>
      <c r="J2" s="6"/>
      <c r="K2" s="6"/>
      <c r="L2" s="6">
        <v>45449</v>
      </c>
      <c r="M2" s="6">
        <v>45491</v>
      </c>
      <c r="N2" s="6">
        <v>45533</v>
      </c>
      <c r="O2" s="6">
        <v>45449</v>
      </c>
      <c r="P2" s="6">
        <v>45463</v>
      </c>
      <c r="Q2" s="6">
        <v>45476</v>
      </c>
      <c r="R2" s="6">
        <v>45491</v>
      </c>
      <c r="S2" s="6">
        <v>45505</v>
      </c>
      <c r="T2" s="6">
        <v>45519</v>
      </c>
      <c r="U2" s="6">
        <v>45533</v>
      </c>
      <c r="V2" s="6">
        <v>45449</v>
      </c>
      <c r="W2" s="6">
        <v>45463</v>
      </c>
      <c r="X2" s="6">
        <v>45476</v>
      </c>
      <c r="Y2" s="6">
        <v>45491</v>
      </c>
      <c r="Z2" s="6">
        <v>45505</v>
      </c>
      <c r="AA2" s="6">
        <v>45519</v>
      </c>
      <c r="AB2" s="6">
        <v>45533</v>
      </c>
      <c r="AC2" s="6">
        <v>45449</v>
      </c>
      <c r="AD2" s="6">
        <v>45463</v>
      </c>
      <c r="AE2" s="6">
        <v>45476</v>
      </c>
      <c r="AF2" s="6">
        <v>45491</v>
      </c>
      <c r="AG2" s="6">
        <v>45505</v>
      </c>
      <c r="AH2" s="6">
        <v>45519</v>
      </c>
      <c r="AI2" s="6">
        <v>45533</v>
      </c>
      <c r="AJ2" s="6"/>
      <c r="AK2" s="6"/>
    </row>
    <row r="3" spans="1:37" ht="47.25" x14ac:dyDescent="0.25">
      <c r="A3" s="2" t="s">
        <v>4</v>
      </c>
      <c r="B3" s="2" t="s">
        <v>1</v>
      </c>
      <c r="C3" s="7" t="s">
        <v>46</v>
      </c>
      <c r="D3" s="7" t="s">
        <v>46</v>
      </c>
      <c r="E3" s="7" t="s">
        <v>46</v>
      </c>
      <c r="F3" s="7" t="s">
        <v>46</v>
      </c>
      <c r="G3" s="7" t="s">
        <v>46</v>
      </c>
      <c r="H3" s="7" t="s">
        <v>46</v>
      </c>
      <c r="I3" s="7" t="s">
        <v>46</v>
      </c>
      <c r="J3" s="7" t="s">
        <v>51</v>
      </c>
      <c r="K3" s="7" t="s">
        <v>52</v>
      </c>
      <c r="L3" s="7" t="s">
        <v>76</v>
      </c>
      <c r="M3" s="7" t="s">
        <v>76</v>
      </c>
      <c r="N3" s="7" t="s">
        <v>76</v>
      </c>
      <c r="O3" s="7" t="s">
        <v>48</v>
      </c>
      <c r="P3" s="7" t="s">
        <v>48</v>
      </c>
      <c r="Q3" s="7" t="s">
        <v>48</v>
      </c>
      <c r="R3" s="7" t="s">
        <v>48</v>
      </c>
      <c r="S3" s="7" t="s">
        <v>48</v>
      </c>
      <c r="T3" s="7" t="s">
        <v>48</v>
      </c>
      <c r="U3" s="7" t="s">
        <v>48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53</v>
      </c>
      <c r="AD3" s="7" t="s">
        <v>53</v>
      </c>
      <c r="AE3" s="7" t="s">
        <v>53</v>
      </c>
      <c r="AF3" s="7" t="s">
        <v>53</v>
      </c>
      <c r="AG3" s="7" t="s">
        <v>53</v>
      </c>
      <c r="AH3" s="7" t="s">
        <v>53</v>
      </c>
      <c r="AI3" s="7" t="s">
        <v>53</v>
      </c>
      <c r="AJ3" s="7" t="s">
        <v>54</v>
      </c>
      <c r="AK3" s="7" t="s">
        <v>55</v>
      </c>
    </row>
    <row r="4" spans="1:37" x14ac:dyDescent="0.25">
      <c r="A4" s="10">
        <v>217</v>
      </c>
      <c r="B4" t="s">
        <v>8</v>
      </c>
      <c r="C4" s="3">
        <v>46</v>
      </c>
      <c r="D4" s="3">
        <v>52.5</v>
      </c>
      <c r="L4" s="24">
        <v>22</v>
      </c>
      <c r="O4" s="3">
        <v>2.75</v>
      </c>
      <c r="P4" s="3">
        <v>2.75</v>
      </c>
      <c r="V4" s="3">
        <v>1</v>
      </c>
      <c r="W4" s="3">
        <v>2</v>
      </c>
      <c r="AC4" s="3">
        <v>0</v>
      </c>
      <c r="AD4" s="3">
        <f>2*50</f>
        <v>100</v>
      </c>
    </row>
    <row r="5" spans="1:37" x14ac:dyDescent="0.25">
      <c r="A5" s="10">
        <v>222</v>
      </c>
      <c r="B5" t="s">
        <v>8</v>
      </c>
      <c r="C5" s="3">
        <v>52.5</v>
      </c>
      <c r="D5" s="3">
        <v>52.5</v>
      </c>
      <c r="L5" s="3">
        <v>20.5</v>
      </c>
      <c r="O5" s="3">
        <v>2.75</v>
      </c>
      <c r="P5" s="3">
        <v>2.75</v>
      </c>
      <c r="V5" s="3">
        <v>2</v>
      </c>
      <c r="W5" s="3">
        <v>3</v>
      </c>
      <c r="AC5" s="3">
        <f>2*50</f>
        <v>100</v>
      </c>
      <c r="AD5" s="3">
        <f>25*50</f>
        <v>1250</v>
      </c>
    </row>
    <row r="6" spans="1:37" x14ac:dyDescent="0.25">
      <c r="A6" s="10">
        <v>99</v>
      </c>
      <c r="B6" t="s">
        <v>29</v>
      </c>
      <c r="C6" s="3">
        <v>68</v>
      </c>
      <c r="D6" s="3">
        <v>70</v>
      </c>
      <c r="L6" s="24">
        <v>25</v>
      </c>
      <c r="O6" s="3">
        <v>2.75</v>
      </c>
      <c r="P6" s="3">
        <v>2.5</v>
      </c>
      <c r="V6" s="3">
        <v>2</v>
      </c>
      <c r="W6" s="3">
        <v>2</v>
      </c>
      <c r="AC6" s="3">
        <f>1*50</f>
        <v>50</v>
      </c>
      <c r="AD6" s="3">
        <f>13*50</f>
        <v>650</v>
      </c>
    </row>
    <row r="7" spans="1:37" x14ac:dyDescent="0.25">
      <c r="A7" s="10">
        <v>242</v>
      </c>
      <c r="B7" t="s">
        <v>29</v>
      </c>
      <c r="C7" s="3">
        <v>53</v>
      </c>
      <c r="D7" s="3">
        <v>55.5</v>
      </c>
      <c r="L7" s="24">
        <v>21</v>
      </c>
      <c r="O7" s="3">
        <v>2.75</v>
      </c>
      <c r="P7" s="3">
        <v>2.75</v>
      </c>
      <c r="V7" s="3">
        <v>1</v>
      </c>
      <c r="W7" s="3">
        <v>1</v>
      </c>
      <c r="AC7" s="3">
        <v>0</v>
      </c>
      <c r="AD7" s="3">
        <f>7*50</f>
        <v>350</v>
      </c>
    </row>
    <row r="8" spans="1:37" x14ac:dyDescent="0.25">
      <c r="A8" s="10">
        <v>250</v>
      </c>
      <c r="B8" t="s">
        <v>29</v>
      </c>
      <c r="C8" s="3">
        <v>58.5</v>
      </c>
      <c r="D8" s="3">
        <v>62</v>
      </c>
      <c r="L8" s="24">
        <v>20</v>
      </c>
      <c r="O8" s="24">
        <v>3</v>
      </c>
      <c r="P8" s="24">
        <v>3</v>
      </c>
      <c r="V8" s="3">
        <v>1</v>
      </c>
      <c r="W8" s="3">
        <v>2</v>
      </c>
      <c r="AC8" s="3">
        <v>0</v>
      </c>
      <c r="AD8" s="3">
        <f>2*50</f>
        <v>100</v>
      </c>
    </row>
    <row r="9" spans="1:37" x14ac:dyDescent="0.25">
      <c r="A9" s="10">
        <v>220</v>
      </c>
      <c r="B9" t="s">
        <v>29</v>
      </c>
      <c r="C9" s="3">
        <v>52</v>
      </c>
      <c r="D9" s="3">
        <v>58</v>
      </c>
      <c r="L9" s="3">
        <v>18.5</v>
      </c>
      <c r="O9" s="24">
        <v>3</v>
      </c>
      <c r="P9" s="3">
        <v>2.75</v>
      </c>
      <c r="V9" s="3">
        <v>1</v>
      </c>
      <c r="W9" s="3">
        <v>2</v>
      </c>
      <c r="AC9" s="3">
        <v>0</v>
      </c>
      <c r="AD9" s="23">
        <f>131*50</f>
        <v>6550</v>
      </c>
    </row>
    <row r="10" spans="1:37" x14ac:dyDescent="0.25">
      <c r="A10" s="10">
        <v>221</v>
      </c>
      <c r="B10" t="s">
        <v>29</v>
      </c>
      <c r="C10" s="3">
        <v>44.5</v>
      </c>
      <c r="D10" s="3">
        <v>51.5</v>
      </c>
      <c r="L10" s="24">
        <v>18</v>
      </c>
      <c r="O10" s="3">
        <v>2.75</v>
      </c>
      <c r="P10" s="3">
        <v>2.5</v>
      </c>
      <c r="V10" s="3">
        <v>1</v>
      </c>
      <c r="W10" s="3">
        <v>2</v>
      </c>
      <c r="AC10" s="3">
        <v>0</v>
      </c>
      <c r="AD10" s="3">
        <f>13*50</f>
        <v>650</v>
      </c>
    </row>
    <row r="11" spans="1:37" x14ac:dyDescent="0.25">
      <c r="A11" s="10" t="s">
        <v>67</v>
      </c>
      <c r="B11" t="s">
        <v>8</v>
      </c>
      <c r="C11" s="3">
        <v>53</v>
      </c>
      <c r="D11" s="3">
        <v>52</v>
      </c>
      <c r="L11" s="24">
        <v>22</v>
      </c>
      <c r="O11" s="24">
        <v>3</v>
      </c>
      <c r="P11" s="3">
        <v>2.75</v>
      </c>
      <c r="V11" s="3">
        <v>2</v>
      </c>
      <c r="W11" s="3">
        <v>2</v>
      </c>
      <c r="AC11" s="3">
        <f>4*50</f>
        <v>200</v>
      </c>
      <c r="AD11" s="3">
        <f>25*50</f>
        <v>1250</v>
      </c>
    </row>
    <row r="12" spans="1:37" x14ac:dyDescent="0.25">
      <c r="A12" s="10" t="s">
        <v>68</v>
      </c>
      <c r="B12" t="s">
        <v>8</v>
      </c>
      <c r="C12" s="3">
        <v>66.5</v>
      </c>
      <c r="D12" s="3">
        <v>67.5</v>
      </c>
      <c r="L12" s="24">
        <v>24</v>
      </c>
      <c r="O12" s="24">
        <v>3</v>
      </c>
      <c r="P12" s="24">
        <v>3</v>
      </c>
      <c r="V12" s="3">
        <v>2</v>
      </c>
      <c r="W12" s="3">
        <v>2</v>
      </c>
      <c r="AC12" s="3">
        <f>9*50</f>
        <v>450</v>
      </c>
      <c r="AD12" s="3">
        <f>11*50</f>
        <v>550</v>
      </c>
    </row>
    <row r="13" spans="1:37" x14ac:dyDescent="0.25">
      <c r="A13" s="10">
        <v>104</v>
      </c>
      <c r="B13" t="s">
        <v>8</v>
      </c>
      <c r="C13" s="3">
        <v>60.5</v>
      </c>
      <c r="D13" s="3">
        <v>63.5</v>
      </c>
      <c r="L13" s="24">
        <v>22</v>
      </c>
      <c r="O13" s="3">
        <v>2.75</v>
      </c>
      <c r="P13" s="24">
        <v>3</v>
      </c>
      <c r="V13" s="3">
        <v>2</v>
      </c>
      <c r="W13" s="3">
        <v>2</v>
      </c>
      <c r="AC13" s="3">
        <v>0</v>
      </c>
      <c r="AD13" s="3">
        <f>6*50</f>
        <v>300</v>
      </c>
    </row>
    <row r="14" spans="1:37" x14ac:dyDescent="0.25">
      <c r="A14" s="10">
        <v>109</v>
      </c>
      <c r="B14" t="s">
        <v>8</v>
      </c>
      <c r="C14" s="3">
        <v>35.5</v>
      </c>
      <c r="D14" s="3">
        <v>42</v>
      </c>
      <c r="L14" s="3">
        <v>18.5</v>
      </c>
      <c r="O14" s="3">
        <v>2.75</v>
      </c>
      <c r="P14" s="3">
        <v>2.75</v>
      </c>
      <c r="V14" s="3">
        <v>2</v>
      </c>
      <c r="W14" s="3">
        <v>2</v>
      </c>
      <c r="AC14" s="3">
        <v>0</v>
      </c>
      <c r="AD14" s="3">
        <f>6*50</f>
        <v>300</v>
      </c>
    </row>
    <row r="15" spans="1:37" x14ac:dyDescent="0.25">
      <c r="A15" s="10" t="s">
        <v>15</v>
      </c>
      <c r="B15" t="s">
        <v>29</v>
      </c>
      <c r="C15" s="3">
        <v>64</v>
      </c>
      <c r="D15" s="3">
        <v>67.5</v>
      </c>
      <c r="L15" s="3" t="s">
        <v>73</v>
      </c>
      <c r="O15" s="24">
        <v>3</v>
      </c>
      <c r="P15" s="3">
        <v>2.75</v>
      </c>
      <c r="V15" s="3">
        <v>1</v>
      </c>
      <c r="W15" s="3">
        <v>2</v>
      </c>
      <c r="AC15" s="3">
        <f>2*50</f>
        <v>100</v>
      </c>
      <c r="AD15" s="3">
        <f>29*50</f>
        <v>1450</v>
      </c>
    </row>
    <row r="16" spans="1:37" x14ac:dyDescent="0.25">
      <c r="A16" s="10" t="s">
        <v>31</v>
      </c>
      <c r="B16" t="s">
        <v>8</v>
      </c>
      <c r="C16" s="3">
        <v>65</v>
      </c>
      <c r="D16" s="3">
        <v>68</v>
      </c>
      <c r="L16" s="3">
        <v>22.5</v>
      </c>
      <c r="O16" s="24">
        <v>3</v>
      </c>
      <c r="P16" s="3">
        <v>2.75</v>
      </c>
      <c r="V16" s="3">
        <v>1</v>
      </c>
      <c r="W16" s="3">
        <v>1</v>
      </c>
      <c r="AC16" s="3">
        <f>3*50</f>
        <v>150</v>
      </c>
      <c r="AD16" s="3">
        <f>25*50</f>
        <v>1250</v>
      </c>
    </row>
    <row r="17" spans="1:30" x14ac:dyDescent="0.25">
      <c r="A17" s="10">
        <v>102</v>
      </c>
      <c r="B17" t="s">
        <v>29</v>
      </c>
      <c r="C17" s="3">
        <v>74.5</v>
      </c>
      <c r="D17" s="3">
        <v>76.5</v>
      </c>
      <c r="L17" s="24">
        <v>24</v>
      </c>
      <c r="O17" s="24">
        <v>3</v>
      </c>
      <c r="P17" s="3">
        <v>2.75</v>
      </c>
      <c r="V17" s="3">
        <v>1</v>
      </c>
      <c r="W17" s="3">
        <v>2</v>
      </c>
      <c r="AC17" s="3">
        <f>1*50</f>
        <v>50</v>
      </c>
      <c r="AD17" s="3">
        <f>5*50</f>
        <v>250</v>
      </c>
    </row>
    <row r="18" spans="1:30" x14ac:dyDescent="0.25">
      <c r="A18" s="10">
        <v>136</v>
      </c>
      <c r="B18" t="s">
        <v>29</v>
      </c>
      <c r="C18" s="3">
        <v>79</v>
      </c>
      <c r="D18" s="3">
        <v>83</v>
      </c>
      <c r="L18" s="3">
        <v>25.5</v>
      </c>
      <c r="O18" s="3">
        <v>3.25</v>
      </c>
      <c r="P18" s="3">
        <v>3.25</v>
      </c>
      <c r="V18" s="3">
        <v>1</v>
      </c>
      <c r="W18" s="3">
        <v>1</v>
      </c>
      <c r="AC18" s="3">
        <f>1*50</f>
        <v>50</v>
      </c>
      <c r="AD18" s="3">
        <f>9*50</f>
        <v>450</v>
      </c>
    </row>
    <row r="19" spans="1:30" x14ac:dyDescent="0.25">
      <c r="A19" s="10" t="s">
        <v>62</v>
      </c>
      <c r="B19" t="s">
        <v>29</v>
      </c>
      <c r="C19" s="3">
        <v>59.5</v>
      </c>
      <c r="D19" s="3">
        <v>62</v>
      </c>
      <c r="L19" s="24">
        <v>21</v>
      </c>
      <c r="O19" s="24">
        <v>3</v>
      </c>
      <c r="P19" s="24">
        <v>3</v>
      </c>
      <c r="V19" s="3">
        <v>2</v>
      </c>
      <c r="W19" s="3">
        <v>2</v>
      </c>
      <c r="AC19" s="3">
        <f>3*50</f>
        <v>150</v>
      </c>
      <c r="AD19" s="3">
        <f>30*50</f>
        <v>1500</v>
      </c>
    </row>
    <row r="20" spans="1:30" x14ac:dyDescent="0.25">
      <c r="A20" s="10" t="s">
        <v>63</v>
      </c>
      <c r="B20" t="s">
        <v>29</v>
      </c>
      <c r="C20" s="3">
        <v>53</v>
      </c>
      <c r="D20" s="3">
        <v>56</v>
      </c>
      <c r="L20" s="3">
        <v>20.5</v>
      </c>
      <c r="O20" s="24">
        <v>3</v>
      </c>
      <c r="P20" s="24">
        <v>3</v>
      </c>
      <c r="V20" s="3">
        <v>2</v>
      </c>
      <c r="W20" s="3">
        <v>2</v>
      </c>
      <c r="AC20" s="3">
        <f>4*50</f>
        <v>200</v>
      </c>
      <c r="AD20" s="23">
        <f>93*50</f>
        <v>4650</v>
      </c>
    </row>
    <row r="21" spans="1:30" x14ac:dyDescent="0.25">
      <c r="A21" s="10" t="s">
        <v>39</v>
      </c>
      <c r="B21" t="s">
        <v>8</v>
      </c>
      <c r="C21" s="3">
        <v>63.5</v>
      </c>
      <c r="D21" s="3">
        <v>69</v>
      </c>
      <c r="L21" s="3">
        <v>23.5</v>
      </c>
      <c r="O21" s="24">
        <v>3</v>
      </c>
      <c r="P21" s="24">
        <v>3</v>
      </c>
      <c r="V21" s="3">
        <v>2</v>
      </c>
      <c r="W21" s="3">
        <v>2</v>
      </c>
      <c r="AC21" s="3">
        <f>2*50</f>
        <v>100</v>
      </c>
      <c r="AD21" s="3">
        <f>22*50</f>
        <v>1100</v>
      </c>
    </row>
    <row r="22" spans="1:30" x14ac:dyDescent="0.25">
      <c r="A22" s="10" t="s">
        <v>64</v>
      </c>
      <c r="B22" t="s">
        <v>8</v>
      </c>
      <c r="C22" s="3">
        <v>41.5</v>
      </c>
      <c r="D22" s="3">
        <v>44.5</v>
      </c>
      <c r="L22" s="3" t="s">
        <v>74</v>
      </c>
      <c r="O22" s="24">
        <v>3</v>
      </c>
      <c r="P22" s="24">
        <v>3</v>
      </c>
      <c r="V22" s="3">
        <v>2</v>
      </c>
      <c r="W22" s="3">
        <v>1</v>
      </c>
      <c r="AC22" s="3">
        <v>0</v>
      </c>
      <c r="AD22" s="3">
        <f>19*50</f>
        <v>950</v>
      </c>
    </row>
    <row r="23" spans="1:30" x14ac:dyDescent="0.25">
      <c r="A23" s="10" t="s">
        <v>66</v>
      </c>
      <c r="B23" t="s">
        <v>8</v>
      </c>
      <c r="C23" s="3">
        <v>50</v>
      </c>
      <c r="D23" s="3">
        <v>52</v>
      </c>
      <c r="L23" s="3">
        <v>17.5</v>
      </c>
      <c r="O23" s="3">
        <v>2.75</v>
      </c>
      <c r="P23" s="3">
        <v>2.75</v>
      </c>
      <c r="V23" s="3">
        <v>1</v>
      </c>
      <c r="W23" s="3">
        <v>2</v>
      </c>
      <c r="AC23" s="3">
        <f>1*50</f>
        <v>50</v>
      </c>
      <c r="AD23" s="3">
        <f>30*50</f>
        <v>1500</v>
      </c>
    </row>
    <row r="24" spans="1:30" x14ac:dyDescent="0.25">
      <c r="A24" s="10">
        <v>3339</v>
      </c>
      <c r="B24" t="s">
        <v>8</v>
      </c>
      <c r="C24" s="3">
        <v>59.5</v>
      </c>
      <c r="D24" s="3">
        <v>65.5</v>
      </c>
      <c r="L24" s="24">
        <v>22</v>
      </c>
      <c r="O24" s="3">
        <v>2.75</v>
      </c>
      <c r="P24" s="24">
        <v>3</v>
      </c>
      <c r="V24" s="3">
        <v>1</v>
      </c>
      <c r="W24" s="3">
        <v>1</v>
      </c>
      <c r="AC24" s="3">
        <f>1*50</f>
        <v>50</v>
      </c>
      <c r="AD24" s="23">
        <f>137*50</f>
        <v>6850</v>
      </c>
    </row>
    <row r="25" spans="1:30" x14ac:dyDescent="0.25">
      <c r="A25" s="10">
        <v>3336</v>
      </c>
      <c r="B25" t="s">
        <v>29</v>
      </c>
      <c r="C25" s="3">
        <v>66.5</v>
      </c>
      <c r="D25" s="3">
        <v>70</v>
      </c>
      <c r="L25" s="3">
        <v>23.5</v>
      </c>
      <c r="O25" s="24">
        <v>3</v>
      </c>
      <c r="P25" s="24">
        <v>3</v>
      </c>
      <c r="V25" s="3">
        <v>2</v>
      </c>
      <c r="W25" s="3">
        <v>2</v>
      </c>
      <c r="AC25" s="3">
        <f>1*50</f>
        <v>50</v>
      </c>
      <c r="AD25" s="23">
        <f>100*50</f>
        <v>5000</v>
      </c>
    </row>
    <row r="26" spans="1:30" x14ac:dyDescent="0.25">
      <c r="A26" s="10">
        <v>348</v>
      </c>
      <c r="B26" t="s">
        <v>8</v>
      </c>
      <c r="C26" s="3">
        <v>57.5</v>
      </c>
      <c r="D26" s="3">
        <v>57</v>
      </c>
      <c r="L26" s="3">
        <v>23.5</v>
      </c>
      <c r="O26" s="3">
        <v>2.75</v>
      </c>
      <c r="P26" s="24">
        <v>3</v>
      </c>
      <c r="V26" s="3">
        <v>1</v>
      </c>
      <c r="W26" s="3">
        <v>1</v>
      </c>
      <c r="AC26" s="3">
        <v>0</v>
      </c>
      <c r="AD26" s="3">
        <f>16*50</f>
        <v>800</v>
      </c>
    </row>
    <row r="27" spans="1:30" x14ac:dyDescent="0.25">
      <c r="A27" s="10">
        <v>386</v>
      </c>
      <c r="B27" t="s">
        <v>8</v>
      </c>
      <c r="C27" s="3">
        <v>49.5</v>
      </c>
      <c r="D27" s="3">
        <v>56</v>
      </c>
      <c r="L27" s="24">
        <v>22</v>
      </c>
      <c r="O27" s="3">
        <v>2.5</v>
      </c>
      <c r="P27" s="3">
        <v>2.75</v>
      </c>
      <c r="V27" s="3">
        <v>2</v>
      </c>
      <c r="W27" s="3">
        <v>2</v>
      </c>
      <c r="AC27" s="3">
        <f>2*50</f>
        <v>100</v>
      </c>
      <c r="AD27" s="3">
        <f>11*50</f>
        <v>550</v>
      </c>
    </row>
    <row r="28" spans="1:30" x14ac:dyDescent="0.25">
      <c r="A28" s="10">
        <v>299</v>
      </c>
      <c r="B28" t="s">
        <v>8</v>
      </c>
      <c r="C28" s="3">
        <v>47.5</v>
      </c>
      <c r="D28" s="3">
        <v>50.5</v>
      </c>
      <c r="L28" s="24">
        <v>19</v>
      </c>
      <c r="O28" s="24">
        <v>3</v>
      </c>
      <c r="P28" s="3">
        <v>2.75</v>
      </c>
      <c r="V28" s="3">
        <v>2</v>
      </c>
      <c r="W28" s="3">
        <v>1</v>
      </c>
      <c r="AC28" s="3">
        <v>0</v>
      </c>
      <c r="AD28" s="3">
        <f>10*50</f>
        <v>500</v>
      </c>
    </row>
    <row r="29" spans="1:30" x14ac:dyDescent="0.25">
      <c r="A29" s="10">
        <v>401</v>
      </c>
      <c r="B29" t="s">
        <v>8</v>
      </c>
      <c r="C29" s="3">
        <v>44.5</v>
      </c>
      <c r="D29" s="3">
        <v>47.5</v>
      </c>
      <c r="L29" s="24">
        <v>18</v>
      </c>
      <c r="O29" s="3">
        <v>2.75</v>
      </c>
      <c r="P29" s="3">
        <v>2.75</v>
      </c>
      <c r="V29" s="3">
        <v>2</v>
      </c>
      <c r="W29" s="3">
        <v>3</v>
      </c>
      <c r="AC29" s="3">
        <v>0</v>
      </c>
      <c r="AD29" s="3">
        <f>3*50</f>
        <v>150</v>
      </c>
    </row>
    <row r="30" spans="1:30" x14ac:dyDescent="0.25">
      <c r="A30" s="10" t="s">
        <v>42</v>
      </c>
      <c r="B30" t="s">
        <v>8</v>
      </c>
      <c r="C30" s="3">
        <v>62</v>
      </c>
      <c r="D30" s="3">
        <v>62</v>
      </c>
      <c r="L30" s="24">
        <v>22</v>
      </c>
      <c r="O30" s="24">
        <v>3</v>
      </c>
      <c r="P30" s="3">
        <v>2.75</v>
      </c>
      <c r="V30" s="3">
        <v>2</v>
      </c>
      <c r="W30" s="3">
        <v>3</v>
      </c>
      <c r="AC30" s="3">
        <f>6*50</f>
        <v>300</v>
      </c>
      <c r="AD30" s="23">
        <f>178*50</f>
        <v>8900</v>
      </c>
    </row>
    <row r="31" spans="1:30" x14ac:dyDescent="0.25">
      <c r="A31" s="10" t="s">
        <v>43</v>
      </c>
      <c r="B31" t="s">
        <v>8</v>
      </c>
      <c r="C31" s="3">
        <v>60.5</v>
      </c>
      <c r="D31" s="3">
        <v>63.5</v>
      </c>
      <c r="L31" s="3" t="s">
        <v>75</v>
      </c>
      <c r="O31" s="24">
        <v>3</v>
      </c>
      <c r="P31" s="24">
        <v>3</v>
      </c>
      <c r="V31" s="3">
        <v>2</v>
      </c>
      <c r="W31" s="3">
        <v>2</v>
      </c>
      <c r="AC31" s="3">
        <f>1*50</f>
        <v>50</v>
      </c>
      <c r="AD31" s="23">
        <f>97*50</f>
        <v>4850</v>
      </c>
    </row>
    <row r="32" spans="1:30" x14ac:dyDescent="0.25">
      <c r="A32" s="10" t="s">
        <v>40</v>
      </c>
      <c r="B32" t="s">
        <v>29</v>
      </c>
      <c r="C32" s="3">
        <v>60</v>
      </c>
      <c r="D32" s="3">
        <v>68</v>
      </c>
      <c r="L32" s="3">
        <v>23.5</v>
      </c>
      <c r="O32" s="24">
        <v>3</v>
      </c>
      <c r="P32" s="3">
        <v>2.75</v>
      </c>
      <c r="V32" s="3">
        <v>2</v>
      </c>
      <c r="W32" s="3">
        <v>3</v>
      </c>
      <c r="AC32" s="3">
        <f>6*50</f>
        <v>300</v>
      </c>
      <c r="AD32" s="23">
        <f>61*50</f>
        <v>3050</v>
      </c>
    </row>
    <row r="33" spans="1:35" x14ac:dyDescent="0.25">
      <c r="A33" s="10" t="s">
        <v>41</v>
      </c>
      <c r="B33" t="s">
        <v>29</v>
      </c>
      <c r="C33" s="3">
        <v>63</v>
      </c>
      <c r="D33" s="3">
        <v>69.5</v>
      </c>
      <c r="L33" s="24">
        <v>23</v>
      </c>
      <c r="O33" s="3">
        <v>2.75</v>
      </c>
      <c r="P33" s="24">
        <v>3</v>
      </c>
      <c r="V33" s="3">
        <v>1</v>
      </c>
      <c r="W33" s="3">
        <v>1</v>
      </c>
      <c r="AC33" s="3">
        <v>0</v>
      </c>
      <c r="AD33" s="3">
        <f>38*50</f>
        <v>1900</v>
      </c>
    </row>
    <row r="34" spans="1:35" x14ac:dyDescent="0.25">
      <c r="A34" s="10" t="s">
        <v>59</v>
      </c>
      <c r="B34" t="s">
        <v>29</v>
      </c>
      <c r="C34" s="3">
        <v>69.5</v>
      </c>
      <c r="D34" s="3">
        <v>75.5</v>
      </c>
      <c r="L34" s="3">
        <v>21.5</v>
      </c>
      <c r="O34" s="24">
        <v>3</v>
      </c>
      <c r="P34" s="24">
        <v>3</v>
      </c>
      <c r="V34" s="3">
        <v>1</v>
      </c>
      <c r="W34" s="3">
        <v>1</v>
      </c>
      <c r="AC34" s="3">
        <f>5*50</f>
        <v>250</v>
      </c>
      <c r="AD34" s="3">
        <f>21*50</f>
        <v>1050</v>
      </c>
    </row>
    <row r="35" spans="1:35" x14ac:dyDescent="0.25">
      <c r="A35" s="10" t="s">
        <v>60</v>
      </c>
      <c r="B35" t="s">
        <v>29</v>
      </c>
      <c r="C35" s="3">
        <v>54.5</v>
      </c>
      <c r="D35" s="3">
        <v>58.5</v>
      </c>
      <c r="L35" s="24">
        <v>20</v>
      </c>
      <c r="O35" s="24">
        <v>3</v>
      </c>
      <c r="P35" s="24">
        <v>3</v>
      </c>
      <c r="V35" s="3">
        <v>1</v>
      </c>
      <c r="W35" s="3">
        <v>1</v>
      </c>
      <c r="AC35" s="3">
        <v>0</v>
      </c>
      <c r="AD35" s="3">
        <f>9*50</f>
        <v>450</v>
      </c>
    </row>
    <row r="36" spans="1:35" x14ac:dyDescent="0.25">
      <c r="A36" s="10">
        <v>542</v>
      </c>
      <c r="B36" t="s">
        <v>8</v>
      </c>
      <c r="C36" s="3">
        <v>58</v>
      </c>
      <c r="D36" s="3">
        <v>65</v>
      </c>
      <c r="L36" s="3">
        <v>23.5</v>
      </c>
      <c r="O36" s="3">
        <v>2.75</v>
      </c>
      <c r="P36" s="24">
        <v>3</v>
      </c>
      <c r="V36" s="3">
        <v>2</v>
      </c>
      <c r="W36" s="3">
        <v>2</v>
      </c>
      <c r="AC36" s="3">
        <v>0</v>
      </c>
      <c r="AD36" s="3">
        <f>6*50</f>
        <v>300</v>
      </c>
    </row>
    <row r="37" spans="1:35" x14ac:dyDescent="0.25">
      <c r="A37" s="10" t="s">
        <v>33</v>
      </c>
      <c r="B37" t="s">
        <v>8</v>
      </c>
      <c r="C37" s="3">
        <v>46.5</v>
      </c>
      <c r="D37" s="3">
        <v>53.5</v>
      </c>
      <c r="L37" s="24">
        <v>21</v>
      </c>
      <c r="O37" s="3">
        <v>2.75</v>
      </c>
      <c r="P37" s="3">
        <v>2.75</v>
      </c>
      <c r="V37" s="3">
        <v>1</v>
      </c>
      <c r="W37" s="3">
        <v>1</v>
      </c>
      <c r="AC37" s="3">
        <v>0</v>
      </c>
      <c r="AD37" s="3">
        <f>7*50</f>
        <v>350</v>
      </c>
    </row>
    <row r="38" spans="1:35" x14ac:dyDescent="0.25">
      <c r="A38" s="10" t="s">
        <v>69</v>
      </c>
      <c r="B38" t="s">
        <v>8</v>
      </c>
      <c r="C38" s="3">
        <v>50.5</v>
      </c>
      <c r="D38" s="3">
        <v>60</v>
      </c>
      <c r="L38" s="3">
        <v>19.5</v>
      </c>
      <c r="O38" s="24">
        <v>3</v>
      </c>
      <c r="P38" s="3">
        <v>2.75</v>
      </c>
      <c r="V38" s="3">
        <v>2</v>
      </c>
      <c r="W38" s="3">
        <v>2</v>
      </c>
      <c r="AC38" s="3">
        <v>0</v>
      </c>
      <c r="AD38" s="3">
        <f>15*50</f>
        <v>750</v>
      </c>
    </row>
    <row r="39" spans="1:35" x14ac:dyDescent="0.25">
      <c r="A39" s="10" t="s">
        <v>57</v>
      </c>
      <c r="B39" t="s">
        <v>29</v>
      </c>
      <c r="C39" s="3">
        <v>52.5</v>
      </c>
      <c r="D39" s="3">
        <v>57.5</v>
      </c>
      <c r="L39" s="24">
        <v>22</v>
      </c>
      <c r="O39" s="3">
        <v>2.75</v>
      </c>
      <c r="P39" s="3">
        <v>2.75</v>
      </c>
      <c r="V39" s="3">
        <v>2</v>
      </c>
      <c r="W39" s="3">
        <v>1</v>
      </c>
      <c r="AC39" s="3">
        <f>1*50</f>
        <v>50</v>
      </c>
      <c r="AD39" s="3">
        <f>5*50</f>
        <v>250</v>
      </c>
    </row>
    <row r="40" spans="1:35" x14ac:dyDescent="0.25">
      <c r="A40" s="10" t="s">
        <v>58</v>
      </c>
      <c r="B40" t="s">
        <v>29</v>
      </c>
      <c r="C40" s="3">
        <v>52</v>
      </c>
      <c r="D40" s="3">
        <v>58</v>
      </c>
      <c r="L40" s="3">
        <v>18.5</v>
      </c>
      <c r="O40" s="24">
        <v>3</v>
      </c>
      <c r="P40" s="24">
        <v>3</v>
      </c>
      <c r="V40" s="3">
        <v>1</v>
      </c>
      <c r="W40" s="3">
        <v>2</v>
      </c>
      <c r="AC40" s="3">
        <v>0</v>
      </c>
      <c r="AD40" s="3">
        <v>0</v>
      </c>
    </row>
    <row r="41" spans="1:35" x14ac:dyDescent="0.25">
      <c r="A41" s="10">
        <v>522</v>
      </c>
      <c r="B41" t="s">
        <v>8</v>
      </c>
      <c r="C41" s="3">
        <v>53</v>
      </c>
      <c r="D41" s="3">
        <v>57.5</v>
      </c>
      <c r="L41" s="24">
        <v>22</v>
      </c>
      <c r="O41" s="3">
        <v>2.75</v>
      </c>
      <c r="P41" s="24">
        <v>3</v>
      </c>
      <c r="V41" s="3">
        <v>2</v>
      </c>
      <c r="W41" s="3">
        <v>2</v>
      </c>
      <c r="AC41" s="3">
        <v>0</v>
      </c>
      <c r="AD41" s="3">
        <f>7*50</f>
        <v>350</v>
      </c>
    </row>
    <row r="42" spans="1:35" x14ac:dyDescent="0.25">
      <c r="A42" s="10">
        <v>527</v>
      </c>
      <c r="B42" t="s">
        <v>8</v>
      </c>
      <c r="C42" s="3">
        <v>47.5</v>
      </c>
      <c r="D42" s="3">
        <v>51</v>
      </c>
      <c r="L42" s="24">
        <v>22</v>
      </c>
      <c r="O42" s="24">
        <v>3</v>
      </c>
      <c r="P42" s="24">
        <v>3</v>
      </c>
      <c r="V42" s="3">
        <v>1</v>
      </c>
      <c r="W42" s="3">
        <v>2</v>
      </c>
      <c r="AC42" s="3">
        <v>0</v>
      </c>
      <c r="AD42" s="3">
        <f>16*50</f>
        <v>800</v>
      </c>
    </row>
    <row r="43" spans="1:35" ht="15.75" thickBot="1" x14ac:dyDescent="0.3">
      <c r="A43" s="10"/>
    </row>
    <row r="44" spans="1:35" x14ac:dyDescent="0.25">
      <c r="A44" s="25" t="s">
        <v>70</v>
      </c>
      <c r="B44" s="26"/>
      <c r="C44" s="17">
        <f>AVERAGE(C4:C42)</f>
        <v>56.269230769230766</v>
      </c>
      <c r="D44" s="17">
        <f>AVERAGE(D4:D42)</f>
        <v>60.294871794871796</v>
      </c>
      <c r="E44" s="27"/>
      <c r="F44" s="27"/>
      <c r="G44" s="27"/>
      <c r="H44" s="27"/>
      <c r="I44" s="27"/>
      <c r="J44" s="28"/>
      <c r="K44" s="29"/>
      <c r="L44" s="30">
        <f>AVERAGE(L4:L42)</f>
        <v>21.458333333333332</v>
      </c>
      <c r="M44" s="31"/>
      <c r="N44" s="32"/>
      <c r="O44" s="33">
        <f>AVERAGE(O4:O42)</f>
        <v>2.891025641025641</v>
      </c>
      <c r="P44" s="33">
        <f>AVERAGE(P4:P42)</f>
        <v>2.8653846153846154</v>
      </c>
      <c r="Q44" s="34"/>
      <c r="R44" s="34"/>
      <c r="S44" s="34"/>
      <c r="T44" s="34"/>
      <c r="U44" s="35"/>
      <c r="V44" s="36">
        <f>AVERAGE(V4:V42)</f>
        <v>1.5384615384615385</v>
      </c>
      <c r="W44" s="36">
        <f>AVERAGE(W4:W42)</f>
        <v>1.7948717948717949</v>
      </c>
      <c r="X44" s="37"/>
      <c r="Y44" s="37"/>
      <c r="Z44" s="37"/>
      <c r="AA44" s="37"/>
      <c r="AB44" s="38"/>
      <c r="AC44" s="39">
        <f>AVERAGE(AC4:AC42)</f>
        <v>71.794871794871796</v>
      </c>
      <c r="AD44" s="39">
        <f>AVERAGE(AD4:AD42)</f>
        <v>1589.7435897435898</v>
      </c>
      <c r="AE44" s="40"/>
      <c r="AF44" s="40"/>
      <c r="AG44" s="40"/>
      <c r="AH44" s="40"/>
      <c r="AI44" s="41"/>
    </row>
    <row r="45" spans="1:35" x14ac:dyDescent="0.25">
      <c r="A45" s="42" t="s">
        <v>71</v>
      </c>
      <c r="B45" s="43"/>
      <c r="C45" s="18">
        <f>MAX(C4:C42)</f>
        <v>79</v>
      </c>
      <c r="D45" s="18">
        <f>MAX(D4:D42)</f>
        <v>83</v>
      </c>
      <c r="E45" s="44"/>
      <c r="F45" s="44"/>
      <c r="G45" s="44"/>
      <c r="H45" s="44"/>
      <c r="I45" s="44"/>
      <c r="J45" s="45"/>
      <c r="K45" s="46"/>
      <c r="L45" s="47">
        <f>MAX(L4:L42)</f>
        <v>25.5</v>
      </c>
      <c r="M45" s="48"/>
      <c r="N45" s="49"/>
      <c r="O45" s="50">
        <f>MAX(O4:O42)</f>
        <v>3.25</v>
      </c>
      <c r="P45" s="50">
        <f>MAX(P4:P42)</f>
        <v>3.25</v>
      </c>
      <c r="Q45" s="51"/>
      <c r="R45" s="51"/>
      <c r="S45" s="51"/>
      <c r="T45" s="51"/>
      <c r="U45" s="52"/>
      <c r="V45" s="53">
        <f>MAX(V4:V42)</f>
        <v>2</v>
      </c>
      <c r="W45" s="53">
        <f>MAX(W4:W42)</f>
        <v>3</v>
      </c>
      <c r="X45" s="54"/>
      <c r="Y45" s="54"/>
      <c r="Z45" s="54"/>
      <c r="AA45" s="54"/>
      <c r="AB45" s="55"/>
      <c r="AC45" s="56">
        <f>MAX(AC4:AC42)</f>
        <v>450</v>
      </c>
      <c r="AD45" s="56">
        <f>MAX(AD4:AD42)</f>
        <v>8900</v>
      </c>
      <c r="AE45" s="57"/>
      <c r="AF45" s="57"/>
      <c r="AG45" s="57"/>
      <c r="AH45" s="57"/>
      <c r="AI45" s="58"/>
    </row>
    <row r="46" spans="1:35" ht="15.75" thickBot="1" x14ac:dyDescent="0.3">
      <c r="A46" s="59" t="s">
        <v>72</v>
      </c>
      <c r="B46" s="60"/>
      <c r="C46" s="19">
        <f>MIN(C4:C42)</f>
        <v>35.5</v>
      </c>
      <c r="D46" s="19">
        <f>MIN(D4:D42)</f>
        <v>42</v>
      </c>
      <c r="E46" s="61"/>
      <c r="F46" s="61"/>
      <c r="G46" s="61"/>
      <c r="H46" s="61"/>
      <c r="I46" s="61"/>
      <c r="J46" s="62"/>
      <c r="K46" s="63"/>
      <c r="L46" s="64">
        <f>MIN(L4:L42)</f>
        <v>17.5</v>
      </c>
      <c r="M46" s="65"/>
      <c r="N46" s="66"/>
      <c r="O46" s="67">
        <f>MIN(O4:O42)</f>
        <v>2.5</v>
      </c>
      <c r="P46" s="67">
        <f>MIN(P4:P42)</f>
        <v>2.5</v>
      </c>
      <c r="Q46" s="68"/>
      <c r="R46" s="68"/>
      <c r="S46" s="68"/>
      <c r="T46" s="68"/>
      <c r="U46" s="69"/>
      <c r="V46" s="70">
        <f>MIN(V4:V42)</f>
        <v>1</v>
      </c>
      <c r="W46" s="70">
        <f>MIN(W4:W42)</f>
        <v>1</v>
      </c>
      <c r="X46" s="71"/>
      <c r="Y46" s="71"/>
      <c r="Z46" s="71"/>
      <c r="AA46" s="71"/>
      <c r="AB46" s="72"/>
      <c r="AC46" s="73">
        <f>MIN(AC4:AC42)</f>
        <v>0</v>
      </c>
      <c r="AD46" s="73">
        <f>MIN(AD4:AD42)</f>
        <v>0</v>
      </c>
      <c r="AE46" s="74"/>
      <c r="AF46" s="74"/>
      <c r="AG46" s="74"/>
      <c r="AH46" s="74"/>
      <c r="AI46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1C37-6631-468C-90F4-0C346684A210}">
  <sheetPr>
    <pageSetUpPr fitToPage="1"/>
  </sheetPr>
  <dimension ref="A1:I43"/>
  <sheetViews>
    <sheetView zoomScaleNormal="100" workbookViewId="0">
      <pane ySplit="3" topLeftCell="A4" activePane="bottomLeft" state="frozen"/>
      <selection pane="bottomLeft" activeCell="K30" sqref="K30"/>
    </sheetView>
  </sheetViews>
  <sheetFormatPr defaultColWidth="8.85546875" defaultRowHeight="15" x14ac:dyDescent="0.25"/>
  <cols>
    <col min="1" max="1" width="12.140625" customWidth="1"/>
    <col min="2" max="2" width="11.42578125" style="3" customWidth="1"/>
    <col min="3" max="3" width="10" style="3" customWidth="1"/>
    <col min="4" max="4" width="11.42578125" style="3" customWidth="1"/>
    <col min="5" max="5" width="10.140625" style="3" customWidth="1"/>
    <col min="6" max="6" width="13.85546875" style="3" customWidth="1"/>
    <col min="7" max="7" width="46.85546875" style="3" customWidth="1"/>
    <col min="8" max="8" width="12.140625" style="3" customWidth="1"/>
    <col min="9" max="9" width="13.7109375" style="3" customWidth="1"/>
  </cols>
  <sheetData>
    <row r="1" spans="1:9" ht="33.75" customHeight="1" x14ac:dyDescent="0.4">
      <c r="A1" s="1" t="s">
        <v>0</v>
      </c>
      <c r="B1" s="5"/>
      <c r="C1" s="5"/>
      <c r="D1" s="5"/>
    </row>
    <row r="3" spans="1:9" ht="47.25" x14ac:dyDescent="0.25">
      <c r="A3" s="2" t="s">
        <v>1</v>
      </c>
      <c r="B3" s="4" t="s">
        <v>2</v>
      </c>
      <c r="C3" s="4" t="s">
        <v>3</v>
      </c>
      <c r="D3" s="4" t="s">
        <v>10</v>
      </c>
      <c r="E3" s="7" t="s">
        <v>56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x14ac:dyDescent="0.25">
      <c r="A4" t="s">
        <v>8</v>
      </c>
      <c r="B4" s="6">
        <v>45324</v>
      </c>
      <c r="C4" s="3">
        <v>7.8</v>
      </c>
      <c r="D4" s="3" t="s">
        <v>11</v>
      </c>
      <c r="E4" s="3" t="s">
        <v>9</v>
      </c>
      <c r="F4" s="3">
        <v>217</v>
      </c>
      <c r="G4" s="3" t="s">
        <v>21</v>
      </c>
      <c r="H4" s="3" t="s">
        <v>12</v>
      </c>
    </row>
    <row r="5" spans="1:9" x14ac:dyDescent="0.25">
      <c r="A5" t="s">
        <v>8</v>
      </c>
      <c r="B5" s="6">
        <v>45324</v>
      </c>
      <c r="C5" s="3">
        <v>8.35</v>
      </c>
      <c r="D5" s="3" t="s">
        <v>11</v>
      </c>
      <c r="E5" s="3" t="s">
        <v>9</v>
      </c>
      <c r="F5" s="3">
        <v>222</v>
      </c>
      <c r="G5" s="3" t="s">
        <v>21</v>
      </c>
      <c r="H5" s="3" t="s">
        <v>12</v>
      </c>
    </row>
    <row r="6" spans="1:9" x14ac:dyDescent="0.25">
      <c r="A6" t="s">
        <v>29</v>
      </c>
      <c r="B6" s="6">
        <v>45306</v>
      </c>
      <c r="C6" s="3">
        <v>7.68</v>
      </c>
      <c r="D6" s="3" t="s">
        <v>11</v>
      </c>
      <c r="E6" s="3" t="s">
        <v>13</v>
      </c>
      <c r="F6" s="3">
        <v>99</v>
      </c>
      <c r="G6" s="3" t="s">
        <v>37</v>
      </c>
      <c r="H6" s="3" t="s">
        <v>12</v>
      </c>
    </row>
    <row r="7" spans="1:9" x14ac:dyDescent="0.25">
      <c r="A7" t="s">
        <v>29</v>
      </c>
      <c r="B7" s="6">
        <v>45301</v>
      </c>
      <c r="C7" s="3">
        <v>8.3800000000000008</v>
      </c>
      <c r="D7" s="3" t="s">
        <v>11</v>
      </c>
      <c r="E7" s="3" t="s">
        <v>13</v>
      </c>
      <c r="F7" s="3">
        <v>242</v>
      </c>
      <c r="G7" s="3" t="s">
        <v>37</v>
      </c>
      <c r="H7" s="3" t="s">
        <v>12</v>
      </c>
    </row>
    <row r="8" spans="1:9" x14ac:dyDescent="0.25">
      <c r="A8" t="s">
        <v>29</v>
      </c>
      <c r="B8" s="6">
        <v>45307</v>
      </c>
      <c r="C8" s="3">
        <v>8.48</v>
      </c>
      <c r="D8" s="3" t="s">
        <v>45</v>
      </c>
      <c r="E8" s="3" t="s">
        <v>14</v>
      </c>
      <c r="F8" s="3">
        <v>250</v>
      </c>
      <c r="G8" s="3" t="s">
        <v>37</v>
      </c>
      <c r="H8" s="3" t="s">
        <v>12</v>
      </c>
    </row>
    <row r="9" spans="1:9" x14ac:dyDescent="0.25">
      <c r="A9" t="s">
        <v>29</v>
      </c>
      <c r="B9" s="6">
        <v>45339</v>
      </c>
      <c r="C9" s="3">
        <v>7.6</v>
      </c>
      <c r="D9" s="3" t="s">
        <v>11</v>
      </c>
      <c r="E9" s="3" t="s">
        <v>9</v>
      </c>
      <c r="F9" s="3">
        <v>220</v>
      </c>
      <c r="G9" s="3" t="s">
        <v>19</v>
      </c>
      <c r="H9" s="3" t="s">
        <v>12</v>
      </c>
    </row>
    <row r="10" spans="1:9" x14ac:dyDescent="0.25">
      <c r="A10" t="s">
        <v>29</v>
      </c>
      <c r="B10" s="6">
        <v>45339</v>
      </c>
      <c r="C10" s="3">
        <v>5.8</v>
      </c>
      <c r="D10" s="3" t="s">
        <v>11</v>
      </c>
      <c r="E10" s="3" t="s">
        <v>9</v>
      </c>
      <c r="F10" s="3">
        <v>221</v>
      </c>
      <c r="G10" s="3" t="s">
        <v>19</v>
      </c>
      <c r="H10" s="3" t="s">
        <v>12</v>
      </c>
    </row>
    <row r="11" spans="1:9" x14ac:dyDescent="0.25">
      <c r="A11" t="s">
        <v>8</v>
      </c>
      <c r="B11" s="6">
        <v>45287</v>
      </c>
      <c r="C11" s="3">
        <v>6</v>
      </c>
      <c r="D11" s="3" t="s">
        <v>11</v>
      </c>
      <c r="E11" s="3" t="s">
        <v>9</v>
      </c>
      <c r="F11" s="23" t="s">
        <v>67</v>
      </c>
      <c r="G11" s="3" t="s">
        <v>20</v>
      </c>
      <c r="H11" s="3" t="s">
        <v>12</v>
      </c>
    </row>
    <row r="12" spans="1:9" x14ac:dyDescent="0.25">
      <c r="A12" t="s">
        <v>8</v>
      </c>
      <c r="B12" s="6">
        <v>45306</v>
      </c>
      <c r="C12" s="3">
        <v>8</v>
      </c>
      <c r="D12" s="3" t="s">
        <v>11</v>
      </c>
      <c r="E12" s="3" t="s">
        <v>14</v>
      </c>
      <c r="F12" s="23" t="s">
        <v>68</v>
      </c>
      <c r="G12" s="3" t="s">
        <v>20</v>
      </c>
      <c r="H12" s="3" t="s">
        <v>12</v>
      </c>
    </row>
    <row r="13" spans="1:9" x14ac:dyDescent="0.25">
      <c r="A13" t="s">
        <v>8</v>
      </c>
      <c r="B13" s="6">
        <v>45324</v>
      </c>
      <c r="C13" s="3">
        <v>8</v>
      </c>
      <c r="D13" s="3" t="s">
        <v>11</v>
      </c>
      <c r="E13" s="3" t="s">
        <v>14</v>
      </c>
      <c r="F13" s="3">
        <v>104</v>
      </c>
      <c r="G13" s="3" t="s">
        <v>44</v>
      </c>
      <c r="H13" s="3" t="s">
        <v>12</v>
      </c>
    </row>
    <row r="14" spans="1:9" x14ac:dyDescent="0.25">
      <c r="A14" t="s">
        <v>8</v>
      </c>
      <c r="B14" s="6">
        <v>45330</v>
      </c>
      <c r="C14" s="3">
        <v>7.2</v>
      </c>
      <c r="D14" s="3" t="s">
        <v>11</v>
      </c>
      <c r="E14" s="3" t="s">
        <v>9</v>
      </c>
      <c r="F14" s="3">
        <v>109</v>
      </c>
      <c r="G14" s="3" t="s">
        <v>44</v>
      </c>
      <c r="H14" s="3" t="s">
        <v>12</v>
      </c>
    </row>
    <row r="15" spans="1:9" x14ac:dyDescent="0.25">
      <c r="A15" t="s">
        <v>29</v>
      </c>
      <c r="B15" s="6">
        <v>45295</v>
      </c>
      <c r="C15" s="3">
        <v>8.5</v>
      </c>
      <c r="D15" s="3" t="s">
        <v>11</v>
      </c>
      <c r="E15" s="3" t="s">
        <v>14</v>
      </c>
      <c r="F15" s="3" t="s">
        <v>15</v>
      </c>
      <c r="G15" s="3" t="s">
        <v>27</v>
      </c>
      <c r="H15" s="3" t="s">
        <v>12</v>
      </c>
    </row>
    <row r="16" spans="1:9" x14ac:dyDescent="0.25">
      <c r="A16" t="s">
        <v>8</v>
      </c>
      <c r="B16" s="6">
        <v>45296</v>
      </c>
      <c r="C16" s="3">
        <v>7</v>
      </c>
      <c r="D16" s="3" t="s">
        <v>11</v>
      </c>
      <c r="E16" s="3" t="s">
        <v>9</v>
      </c>
      <c r="F16" s="3" t="s">
        <v>31</v>
      </c>
      <c r="G16" s="3" t="s">
        <v>27</v>
      </c>
      <c r="H16" s="3" t="s">
        <v>12</v>
      </c>
    </row>
    <row r="17" spans="1:9" x14ac:dyDescent="0.25">
      <c r="A17" t="s">
        <v>29</v>
      </c>
      <c r="B17" s="6">
        <v>45296</v>
      </c>
      <c r="C17" s="3">
        <v>6.78</v>
      </c>
      <c r="D17" s="3" t="s">
        <v>45</v>
      </c>
      <c r="E17" s="3" t="s">
        <v>13</v>
      </c>
      <c r="F17" s="3">
        <v>102</v>
      </c>
      <c r="G17" s="3" t="s">
        <v>26</v>
      </c>
      <c r="H17" s="3" t="s">
        <v>12</v>
      </c>
    </row>
    <row r="18" spans="1:9" x14ac:dyDescent="0.25">
      <c r="A18" t="s">
        <v>29</v>
      </c>
      <c r="B18" s="6">
        <v>45309</v>
      </c>
      <c r="C18" s="3">
        <v>8.56</v>
      </c>
      <c r="D18" s="3" t="s">
        <v>11</v>
      </c>
      <c r="E18" s="3" t="s">
        <v>9</v>
      </c>
      <c r="F18" s="3">
        <v>136</v>
      </c>
      <c r="G18" s="3" t="s">
        <v>26</v>
      </c>
      <c r="H18" s="3" t="s">
        <v>12</v>
      </c>
    </row>
    <row r="19" spans="1:9" x14ac:dyDescent="0.25">
      <c r="A19" t="s">
        <v>29</v>
      </c>
      <c r="B19" s="6">
        <v>45323</v>
      </c>
      <c r="C19" s="3">
        <v>7.3</v>
      </c>
      <c r="D19" s="3" t="s">
        <v>11</v>
      </c>
      <c r="E19" s="3" t="s">
        <v>9</v>
      </c>
      <c r="F19" s="3" t="s">
        <v>62</v>
      </c>
      <c r="G19" s="3" t="s">
        <v>17</v>
      </c>
      <c r="I19" s="3" t="s">
        <v>12</v>
      </c>
    </row>
    <row r="20" spans="1:9" x14ac:dyDescent="0.25">
      <c r="A20" t="s">
        <v>29</v>
      </c>
      <c r="B20" s="6">
        <v>45344</v>
      </c>
      <c r="C20" s="3">
        <v>7.7</v>
      </c>
      <c r="D20" s="3" t="s">
        <v>11</v>
      </c>
      <c r="E20" s="3" t="s">
        <v>9</v>
      </c>
      <c r="F20" s="3" t="s">
        <v>63</v>
      </c>
      <c r="G20" s="3" t="s">
        <v>17</v>
      </c>
      <c r="I20" s="3" t="s">
        <v>12</v>
      </c>
    </row>
    <row r="21" spans="1:9" x14ac:dyDescent="0.25">
      <c r="A21" t="s">
        <v>8</v>
      </c>
      <c r="B21" s="6">
        <v>45301</v>
      </c>
      <c r="C21" s="3">
        <v>7.86</v>
      </c>
      <c r="D21" s="3" t="s">
        <v>16</v>
      </c>
      <c r="E21" s="3" t="s">
        <v>14</v>
      </c>
      <c r="F21" s="3" t="s">
        <v>39</v>
      </c>
      <c r="G21" s="3" t="s">
        <v>38</v>
      </c>
      <c r="I21" s="3" t="s">
        <v>12</v>
      </c>
    </row>
    <row r="22" spans="1:9" x14ac:dyDescent="0.25">
      <c r="A22" t="s">
        <v>8</v>
      </c>
      <c r="B22" s="6">
        <v>45315</v>
      </c>
      <c r="C22" s="3">
        <v>4.7</v>
      </c>
      <c r="D22" s="3" t="s">
        <v>16</v>
      </c>
      <c r="E22" s="3" t="s">
        <v>9</v>
      </c>
      <c r="F22" s="3" t="s">
        <v>64</v>
      </c>
      <c r="G22" s="3" t="s">
        <v>38</v>
      </c>
      <c r="I22" s="3" t="s">
        <v>12</v>
      </c>
    </row>
    <row r="23" spans="1:9" x14ac:dyDescent="0.25">
      <c r="A23" t="s">
        <v>8</v>
      </c>
      <c r="B23" s="6">
        <v>45331</v>
      </c>
      <c r="C23" s="3">
        <v>7.2</v>
      </c>
      <c r="D23" s="3" t="s">
        <v>11</v>
      </c>
      <c r="E23" s="3" t="s">
        <v>9</v>
      </c>
      <c r="F23" s="3" t="s">
        <v>66</v>
      </c>
      <c r="G23" s="3" t="s">
        <v>18</v>
      </c>
      <c r="H23" s="3" t="s">
        <v>12</v>
      </c>
    </row>
    <row r="24" spans="1:9" x14ac:dyDescent="0.25">
      <c r="A24" t="s">
        <v>8</v>
      </c>
      <c r="B24" s="6">
        <v>45278</v>
      </c>
      <c r="C24" s="3">
        <v>8.1999999999999993</v>
      </c>
      <c r="D24" s="3" t="s">
        <v>11</v>
      </c>
      <c r="E24" s="3" t="s">
        <v>9</v>
      </c>
      <c r="F24" s="3">
        <v>3339</v>
      </c>
      <c r="G24" s="3" t="s">
        <v>22</v>
      </c>
      <c r="I24" s="3" t="s">
        <v>12</v>
      </c>
    </row>
    <row r="25" spans="1:9" x14ac:dyDescent="0.25">
      <c r="A25" t="s">
        <v>29</v>
      </c>
      <c r="B25" s="6">
        <v>45277</v>
      </c>
      <c r="C25" s="3">
        <v>8.4</v>
      </c>
      <c r="D25" s="3" t="s">
        <v>11</v>
      </c>
      <c r="E25" s="3" t="s">
        <v>14</v>
      </c>
      <c r="F25" s="3">
        <v>3336</v>
      </c>
      <c r="G25" s="3" t="s">
        <v>22</v>
      </c>
      <c r="H25" s="3" t="s">
        <v>12</v>
      </c>
    </row>
    <row r="26" spans="1:9" x14ac:dyDescent="0.25">
      <c r="A26" t="s">
        <v>8</v>
      </c>
      <c r="B26" s="6">
        <v>45290</v>
      </c>
      <c r="C26" s="3">
        <v>6.5</v>
      </c>
      <c r="D26" s="3" t="s">
        <v>11</v>
      </c>
      <c r="E26" s="3" t="s">
        <v>9</v>
      </c>
      <c r="F26" s="3">
        <v>348</v>
      </c>
      <c r="G26" s="3" t="s">
        <v>25</v>
      </c>
      <c r="H26" s="3" t="s">
        <v>12</v>
      </c>
    </row>
    <row r="27" spans="1:9" x14ac:dyDescent="0.25">
      <c r="A27" t="s">
        <v>8</v>
      </c>
      <c r="B27" s="6">
        <v>45312</v>
      </c>
      <c r="C27" s="3">
        <v>7.5</v>
      </c>
      <c r="D27" s="3" t="s">
        <v>11</v>
      </c>
      <c r="E27" s="3" t="s">
        <v>9</v>
      </c>
      <c r="F27" s="3">
        <v>386</v>
      </c>
      <c r="G27" s="3" t="s">
        <v>25</v>
      </c>
      <c r="H27" s="3" t="s">
        <v>12</v>
      </c>
    </row>
    <row r="28" spans="1:9" x14ac:dyDescent="0.25">
      <c r="A28" t="s">
        <v>8</v>
      </c>
      <c r="B28" s="6">
        <v>45333</v>
      </c>
      <c r="C28" s="3">
        <v>8.125</v>
      </c>
      <c r="D28" s="3" t="s">
        <v>11</v>
      </c>
      <c r="E28" s="3" t="s">
        <v>14</v>
      </c>
      <c r="F28" s="3">
        <v>299</v>
      </c>
      <c r="G28" s="3" t="s">
        <v>28</v>
      </c>
      <c r="H28" s="3" t="s">
        <v>12</v>
      </c>
    </row>
    <row r="29" spans="1:9" x14ac:dyDescent="0.25">
      <c r="A29" t="s">
        <v>8</v>
      </c>
      <c r="B29" s="6">
        <v>45334</v>
      </c>
      <c r="C29" s="3">
        <v>7.625</v>
      </c>
      <c r="D29" s="3" t="s">
        <v>11</v>
      </c>
      <c r="E29" s="3" t="s">
        <v>13</v>
      </c>
      <c r="F29" s="3">
        <v>401</v>
      </c>
      <c r="G29" s="3" t="s">
        <v>28</v>
      </c>
      <c r="H29" s="3" t="s">
        <v>12</v>
      </c>
    </row>
    <row r="30" spans="1:9" x14ac:dyDescent="0.25">
      <c r="A30" t="s">
        <v>8</v>
      </c>
      <c r="B30" s="6">
        <v>45323</v>
      </c>
      <c r="C30" s="3">
        <v>6.6</v>
      </c>
      <c r="D30" s="3" t="s">
        <v>45</v>
      </c>
      <c r="E30" s="3" t="s">
        <v>9</v>
      </c>
      <c r="F30" s="3" t="s">
        <v>42</v>
      </c>
      <c r="G30" s="3" t="s">
        <v>23</v>
      </c>
      <c r="H30" s="3" t="s">
        <v>12</v>
      </c>
    </row>
    <row r="31" spans="1:9" x14ac:dyDescent="0.25">
      <c r="A31" t="s">
        <v>8</v>
      </c>
      <c r="B31" s="6">
        <v>45332</v>
      </c>
      <c r="C31" s="3">
        <v>7.3</v>
      </c>
      <c r="D31" s="3" t="s">
        <v>45</v>
      </c>
      <c r="E31" s="3" t="s">
        <v>9</v>
      </c>
      <c r="F31" s="3" t="s">
        <v>43</v>
      </c>
      <c r="G31" s="3" t="s">
        <v>23</v>
      </c>
      <c r="H31" s="3" t="s">
        <v>12</v>
      </c>
    </row>
    <row r="32" spans="1:9" x14ac:dyDescent="0.25">
      <c r="A32" t="s">
        <v>29</v>
      </c>
      <c r="B32" s="6">
        <v>45298</v>
      </c>
      <c r="C32" s="3">
        <v>6.6</v>
      </c>
      <c r="D32" s="3" t="s">
        <v>11</v>
      </c>
      <c r="E32" s="3" t="s">
        <v>13</v>
      </c>
      <c r="F32" s="3" t="s">
        <v>40</v>
      </c>
      <c r="G32" s="3" t="s">
        <v>24</v>
      </c>
      <c r="H32" s="3" t="s">
        <v>12</v>
      </c>
    </row>
    <row r="33" spans="1:8" x14ac:dyDescent="0.25">
      <c r="A33" t="s">
        <v>29</v>
      </c>
      <c r="B33" s="6">
        <v>45301</v>
      </c>
      <c r="C33" s="3">
        <v>7.5</v>
      </c>
      <c r="D33" s="3" t="s">
        <v>11</v>
      </c>
      <c r="E33" s="3" t="s">
        <v>9</v>
      </c>
      <c r="F33" s="3" t="s">
        <v>41</v>
      </c>
      <c r="G33" s="3" t="s">
        <v>24</v>
      </c>
      <c r="H33" s="3" t="s">
        <v>12</v>
      </c>
    </row>
    <row r="34" spans="1:8" x14ac:dyDescent="0.25">
      <c r="A34" t="s">
        <v>29</v>
      </c>
      <c r="B34" s="6">
        <v>45325</v>
      </c>
      <c r="C34" s="3">
        <v>7</v>
      </c>
      <c r="D34" s="3" t="s">
        <v>11</v>
      </c>
      <c r="E34" s="3" t="s">
        <v>9</v>
      </c>
      <c r="F34" s="3" t="s">
        <v>59</v>
      </c>
      <c r="G34" s="3" t="s">
        <v>30</v>
      </c>
      <c r="H34" s="3" t="s">
        <v>12</v>
      </c>
    </row>
    <row r="35" spans="1:8" x14ac:dyDescent="0.25">
      <c r="A35" t="s">
        <v>29</v>
      </c>
      <c r="B35" s="6">
        <v>45328</v>
      </c>
      <c r="C35" s="3">
        <v>8</v>
      </c>
      <c r="D35" s="3" t="s">
        <v>11</v>
      </c>
      <c r="E35" s="3" t="s">
        <v>9</v>
      </c>
      <c r="F35" s="3" t="s">
        <v>60</v>
      </c>
      <c r="G35" s="3" t="s">
        <v>30</v>
      </c>
      <c r="H35" s="3" t="s">
        <v>12</v>
      </c>
    </row>
    <row r="36" spans="1:8" x14ac:dyDescent="0.25">
      <c r="A36" t="s">
        <v>8</v>
      </c>
      <c r="B36" s="6">
        <v>45318</v>
      </c>
      <c r="C36" s="3">
        <v>9.8000000000000007</v>
      </c>
      <c r="D36" s="3" t="s">
        <v>11</v>
      </c>
      <c r="E36" s="3" t="s">
        <v>9</v>
      </c>
      <c r="F36" s="3">
        <v>542</v>
      </c>
      <c r="G36" s="3" t="s">
        <v>32</v>
      </c>
      <c r="H36" s="3" t="s">
        <v>12</v>
      </c>
    </row>
    <row r="37" spans="1:8" x14ac:dyDescent="0.25">
      <c r="A37" t="s">
        <v>8</v>
      </c>
      <c r="B37" s="6">
        <v>45306</v>
      </c>
      <c r="C37" s="3">
        <v>7</v>
      </c>
      <c r="D37" s="3" t="s">
        <v>11</v>
      </c>
      <c r="E37" s="3" t="s">
        <v>9</v>
      </c>
      <c r="F37" s="3" t="s">
        <v>33</v>
      </c>
      <c r="G37" s="3" t="s">
        <v>36</v>
      </c>
      <c r="H37" s="3" t="s">
        <v>12</v>
      </c>
    </row>
    <row r="38" spans="1:8" x14ac:dyDescent="0.25">
      <c r="A38" t="s">
        <v>8</v>
      </c>
      <c r="B38" s="6">
        <v>45311</v>
      </c>
      <c r="C38" s="3">
        <v>6</v>
      </c>
      <c r="D38" s="3" t="s">
        <v>16</v>
      </c>
      <c r="E38" s="3" t="s">
        <v>9</v>
      </c>
      <c r="F38" s="23" t="s">
        <v>69</v>
      </c>
      <c r="G38" s="3" t="s">
        <v>36</v>
      </c>
      <c r="H38" s="3" t="s">
        <v>12</v>
      </c>
    </row>
    <row r="39" spans="1:8" x14ac:dyDescent="0.25">
      <c r="A39" t="s">
        <v>29</v>
      </c>
      <c r="B39" s="6">
        <v>45334</v>
      </c>
      <c r="C39" s="3">
        <v>7</v>
      </c>
      <c r="D39" s="3" t="s">
        <v>11</v>
      </c>
      <c r="E39" s="3" t="s">
        <v>9</v>
      </c>
      <c r="F39" s="3" t="s">
        <v>57</v>
      </c>
      <c r="G39" s="3" t="s">
        <v>35</v>
      </c>
      <c r="H39" s="3" t="s">
        <v>12</v>
      </c>
    </row>
    <row r="40" spans="1:8" x14ac:dyDescent="0.25">
      <c r="A40" t="s">
        <v>29</v>
      </c>
      <c r="B40" s="6">
        <v>45337</v>
      </c>
      <c r="C40" s="3">
        <v>8</v>
      </c>
      <c r="D40" s="3" t="s">
        <v>11</v>
      </c>
      <c r="E40" s="3" t="s">
        <v>9</v>
      </c>
      <c r="F40" s="3" t="s">
        <v>58</v>
      </c>
      <c r="G40" s="3" t="s">
        <v>35</v>
      </c>
      <c r="H40" s="3" t="s">
        <v>12</v>
      </c>
    </row>
    <row r="41" spans="1:8" x14ac:dyDescent="0.25">
      <c r="A41" t="s">
        <v>8</v>
      </c>
      <c r="B41" s="6">
        <v>45323</v>
      </c>
      <c r="C41" s="3">
        <v>6</v>
      </c>
      <c r="D41" s="3" t="s">
        <v>16</v>
      </c>
      <c r="E41" s="3" t="s">
        <v>9</v>
      </c>
      <c r="F41" s="3">
        <v>522</v>
      </c>
      <c r="G41" s="3" t="s">
        <v>34</v>
      </c>
      <c r="H41" s="3" t="s">
        <v>12</v>
      </c>
    </row>
    <row r="42" spans="1:8" x14ac:dyDescent="0.25">
      <c r="A42" t="s">
        <v>8</v>
      </c>
      <c r="B42" s="6">
        <v>45328</v>
      </c>
      <c r="C42" s="3">
        <v>6</v>
      </c>
      <c r="D42" s="3" t="s">
        <v>16</v>
      </c>
      <c r="E42" s="3" t="s">
        <v>9</v>
      </c>
      <c r="F42" s="3">
        <v>527</v>
      </c>
      <c r="G42" s="3" t="s">
        <v>34</v>
      </c>
      <c r="H42" s="3" t="s">
        <v>12</v>
      </c>
    </row>
    <row r="43" spans="1:8" x14ac:dyDescent="0.25">
      <c r="B43" s="6"/>
    </row>
  </sheetData>
  <printOptions headings="1" gridLines="1"/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Check-in</vt:lpstr>
      <vt:lpstr>Test Period</vt:lpstr>
      <vt:lpstr>Consignors</vt:lpstr>
      <vt:lpstr>'Check-in'!Print_Titles</vt:lpstr>
      <vt:lpstr>Consignors!Print_Titles</vt:lpstr>
    </vt:vector>
  </TitlesOfParts>
  <Company>University of Florida Academic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Diehl, Brittany N.</dc:creator>
  <cp:lastModifiedBy>Diehl, Brittany N.</cp:lastModifiedBy>
  <cp:lastPrinted>2024-05-17T14:44:27Z</cp:lastPrinted>
  <dcterms:created xsi:type="dcterms:W3CDTF">2024-03-20T18:16:16Z</dcterms:created>
  <dcterms:modified xsi:type="dcterms:W3CDTF">2024-06-20T12:45:20Z</dcterms:modified>
</cp:coreProperties>
</file>