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LACS\Departmental\FARMS\Client Files\UF Ram Test\"/>
    </mc:Choice>
  </mc:AlternateContent>
  <xr:revisionPtr revIDLastSave="0" documentId="13_ncr:1_{2B227BCA-2155-4164-8CAE-0D1C75125A71}" xr6:coauthVersionLast="47" xr6:coauthVersionMax="47" xr10:uidLastSave="{00000000-0000-0000-0000-000000000000}"/>
  <bookViews>
    <workbookView xWindow="25080" yWindow="-435" windowWidth="29040" windowHeight="15840" activeTab="3" xr2:uid="{91F82B11-CBD7-423A-A9F9-9271288360C8}"/>
  </bookViews>
  <sheets>
    <sheet name="Check-in" sheetId="2" r:id="rId1"/>
    <sheet name="Test Period" sheetId="3" r:id="rId2"/>
    <sheet name="FINAL INDEX" sheetId="4" r:id="rId3"/>
    <sheet name="Carcass Data" sheetId="5" r:id="rId4"/>
    <sheet name="Consignors" sheetId="1" r:id="rId5"/>
  </sheets>
  <definedNames>
    <definedName name="_xlnm.Print_Titles" localSheetId="0">'Check-in'!$3:$3</definedName>
    <definedName name="_xlnm.Print_Titles" localSheetId="4">Consignors!$3:$3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5" l="1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3" i="5"/>
  <c r="H3" i="5"/>
  <c r="I2" i="5"/>
  <c r="H2" i="5"/>
  <c r="Q28" i="4"/>
  <c r="N28" i="4"/>
  <c r="O28" i="4" s="1"/>
  <c r="R28" i="4" s="1"/>
  <c r="M28" i="4"/>
  <c r="L28" i="4"/>
  <c r="K28" i="4"/>
  <c r="F28" i="4"/>
  <c r="Q27" i="4"/>
  <c r="K27" i="4"/>
  <c r="L27" i="4" s="1"/>
  <c r="F27" i="4"/>
  <c r="M27" i="4" s="1"/>
  <c r="N27" i="4" s="1"/>
  <c r="Q26" i="4"/>
  <c r="K26" i="4"/>
  <c r="L26" i="4" s="1"/>
  <c r="F26" i="4"/>
  <c r="M26" i="4" s="1"/>
  <c r="N26" i="4" s="1"/>
  <c r="Q25" i="4"/>
  <c r="R25" i="4" s="1"/>
  <c r="N25" i="4"/>
  <c r="M25" i="4"/>
  <c r="K25" i="4"/>
  <c r="L25" i="4" s="1"/>
  <c r="O25" i="4" s="1"/>
  <c r="F25" i="4"/>
  <c r="Q24" i="4"/>
  <c r="K24" i="4"/>
  <c r="L24" i="4" s="1"/>
  <c r="F24" i="4"/>
  <c r="M24" i="4" s="1"/>
  <c r="N24" i="4" s="1"/>
  <c r="Q23" i="4"/>
  <c r="K23" i="4"/>
  <c r="L23" i="4" s="1"/>
  <c r="F23" i="4"/>
  <c r="M23" i="4" s="1"/>
  <c r="N23" i="4" s="1"/>
  <c r="Q22" i="4"/>
  <c r="N22" i="4"/>
  <c r="O22" i="4" s="1"/>
  <c r="M22" i="4"/>
  <c r="L22" i="4"/>
  <c r="K22" i="4"/>
  <c r="F22" i="4"/>
  <c r="Q21" i="4"/>
  <c r="K21" i="4"/>
  <c r="L21" i="4" s="1"/>
  <c r="F21" i="4"/>
  <c r="M21" i="4" s="1"/>
  <c r="N21" i="4" s="1"/>
  <c r="Q20" i="4"/>
  <c r="K20" i="4"/>
  <c r="L20" i="4" s="1"/>
  <c r="F20" i="4"/>
  <c r="M20" i="4" s="1"/>
  <c r="N20" i="4" s="1"/>
  <c r="Q19" i="4"/>
  <c r="N19" i="4"/>
  <c r="M19" i="4"/>
  <c r="K19" i="4"/>
  <c r="L19" i="4" s="1"/>
  <c r="O19" i="4" s="1"/>
  <c r="R19" i="4" s="1"/>
  <c r="F19" i="4"/>
  <c r="Q18" i="4"/>
  <c r="K18" i="4"/>
  <c r="L18" i="4" s="1"/>
  <c r="O18" i="4" s="1"/>
  <c r="R18" i="4" s="1"/>
  <c r="F18" i="4"/>
  <c r="M18" i="4" s="1"/>
  <c r="N18" i="4" s="1"/>
  <c r="Q17" i="4"/>
  <c r="K17" i="4"/>
  <c r="L17" i="4" s="1"/>
  <c r="F17" i="4"/>
  <c r="M17" i="4" s="1"/>
  <c r="N17" i="4" s="1"/>
  <c r="Q16" i="4"/>
  <c r="R16" i="4" s="1"/>
  <c r="N16" i="4"/>
  <c r="M16" i="4"/>
  <c r="K16" i="4"/>
  <c r="L16" i="4" s="1"/>
  <c r="O16" i="4" s="1"/>
  <c r="F16" i="4"/>
  <c r="Q15" i="4"/>
  <c r="K15" i="4"/>
  <c r="L15" i="4" s="1"/>
  <c r="F15" i="4"/>
  <c r="M15" i="4" s="1"/>
  <c r="N15" i="4" s="1"/>
  <c r="Q14" i="4"/>
  <c r="K14" i="4"/>
  <c r="L14" i="4" s="1"/>
  <c r="F14" i="4"/>
  <c r="M14" i="4" s="1"/>
  <c r="N14" i="4" s="1"/>
  <c r="Q13" i="4"/>
  <c r="N13" i="4"/>
  <c r="O13" i="4" s="1"/>
  <c r="M13" i="4"/>
  <c r="L13" i="4"/>
  <c r="K13" i="4"/>
  <c r="F13" i="4"/>
  <c r="Q12" i="4"/>
  <c r="K12" i="4"/>
  <c r="L12" i="4" s="1"/>
  <c r="F12" i="4"/>
  <c r="M12" i="4" s="1"/>
  <c r="N12" i="4" s="1"/>
  <c r="Q11" i="4"/>
  <c r="K11" i="4"/>
  <c r="L11" i="4" s="1"/>
  <c r="F11" i="4"/>
  <c r="M11" i="4" s="1"/>
  <c r="N11" i="4" s="1"/>
  <c r="Q10" i="4"/>
  <c r="N10" i="4"/>
  <c r="O10" i="4" s="1"/>
  <c r="M10" i="4"/>
  <c r="L10" i="4"/>
  <c r="K10" i="4"/>
  <c r="F10" i="4"/>
  <c r="Q9" i="4"/>
  <c r="K9" i="4"/>
  <c r="L9" i="4" s="1"/>
  <c r="F9" i="4"/>
  <c r="M9" i="4" s="1"/>
  <c r="N9" i="4" s="1"/>
  <c r="Q8" i="4"/>
  <c r="K8" i="4"/>
  <c r="L8" i="4" s="1"/>
  <c r="F8" i="4"/>
  <c r="M8" i="4" s="1"/>
  <c r="N8" i="4" s="1"/>
  <c r="Q7" i="4"/>
  <c r="N7" i="4"/>
  <c r="M7" i="4"/>
  <c r="K7" i="4"/>
  <c r="L7" i="4" s="1"/>
  <c r="O7" i="4" s="1"/>
  <c r="F7" i="4"/>
  <c r="Q6" i="4"/>
  <c r="K6" i="4"/>
  <c r="L6" i="4" s="1"/>
  <c r="F6" i="4"/>
  <c r="M6" i="4" s="1"/>
  <c r="N6" i="4" s="1"/>
  <c r="Q5" i="4"/>
  <c r="K5" i="4"/>
  <c r="L5" i="4" s="1"/>
  <c r="F5" i="4"/>
  <c r="M5" i="4" s="1"/>
  <c r="N5" i="4" s="1"/>
  <c r="Q4" i="4"/>
  <c r="N4" i="4"/>
  <c r="M4" i="4"/>
  <c r="K4" i="4"/>
  <c r="L4" i="4" s="1"/>
  <c r="O4" i="4" s="1"/>
  <c r="F4" i="4"/>
  <c r="Q3" i="4"/>
  <c r="K3" i="4"/>
  <c r="L3" i="4" s="1"/>
  <c r="O3" i="4" s="1"/>
  <c r="R3" i="4" s="1"/>
  <c r="F3" i="4"/>
  <c r="M3" i="4" s="1"/>
  <c r="N3" i="4" s="1"/>
  <c r="Q2" i="4"/>
  <c r="K2" i="4"/>
  <c r="L2" i="4" s="1"/>
  <c r="F2" i="4"/>
  <c r="M2" i="4" s="1"/>
  <c r="AM34" i="3"/>
  <c r="AM33" i="3"/>
  <c r="AM32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4" i="3"/>
  <c r="AK34" i="3"/>
  <c r="AK33" i="3"/>
  <c r="AK32" i="3"/>
  <c r="AD34" i="3"/>
  <c r="AD33" i="3"/>
  <c r="AD32" i="3"/>
  <c r="W34" i="3"/>
  <c r="W33" i="3"/>
  <c r="W32" i="3"/>
  <c r="P34" i="3"/>
  <c r="P33" i="3"/>
  <c r="P32" i="3"/>
  <c r="M5" i="3"/>
  <c r="M6" i="3"/>
  <c r="M7" i="3"/>
  <c r="M8" i="3"/>
  <c r="M9" i="3"/>
  <c r="M10" i="3"/>
  <c r="M11" i="3"/>
  <c r="M12" i="3"/>
  <c r="M33" i="3" s="1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4" i="3"/>
  <c r="K34" i="3"/>
  <c r="K33" i="3"/>
  <c r="K32" i="3"/>
  <c r="V34" i="3"/>
  <c r="V33" i="3"/>
  <c r="V32" i="3"/>
  <c r="AC34" i="3"/>
  <c r="AC33" i="3"/>
  <c r="AC32" i="3"/>
  <c r="AJ34" i="3"/>
  <c r="AJ33" i="3"/>
  <c r="AJ32" i="3"/>
  <c r="J34" i="3"/>
  <c r="J33" i="3"/>
  <c r="J32" i="3"/>
  <c r="AI34" i="3"/>
  <c r="AI33" i="3"/>
  <c r="AI32" i="3"/>
  <c r="AB34" i="3"/>
  <c r="AB33" i="3"/>
  <c r="AB32" i="3"/>
  <c r="U34" i="3"/>
  <c r="U33" i="3"/>
  <c r="U32" i="3"/>
  <c r="I34" i="3"/>
  <c r="I33" i="3"/>
  <c r="I32" i="3"/>
  <c r="AL34" i="3"/>
  <c r="AL33" i="3"/>
  <c r="AL32" i="3"/>
  <c r="AH34" i="3"/>
  <c r="AH33" i="3"/>
  <c r="AH32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4" i="3"/>
  <c r="L34" i="3"/>
  <c r="L33" i="3"/>
  <c r="L32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4" i="3"/>
  <c r="AA34" i="3"/>
  <c r="AA33" i="3"/>
  <c r="AA32" i="3"/>
  <c r="T34" i="3"/>
  <c r="T33" i="3"/>
  <c r="T32" i="3"/>
  <c r="O34" i="3"/>
  <c r="O33" i="3"/>
  <c r="O32" i="3"/>
  <c r="H34" i="3"/>
  <c r="H33" i="3"/>
  <c r="H32" i="3"/>
  <c r="AG34" i="3"/>
  <c r="AG33" i="3"/>
  <c r="AG32" i="3"/>
  <c r="Z34" i="3"/>
  <c r="Z33" i="3"/>
  <c r="Z32" i="3"/>
  <c r="S34" i="3"/>
  <c r="S33" i="3"/>
  <c r="S32" i="3"/>
  <c r="G34" i="3"/>
  <c r="G33" i="3"/>
  <c r="G32" i="3"/>
  <c r="AF34" i="3"/>
  <c r="AF33" i="3"/>
  <c r="AF32" i="3"/>
  <c r="Y34" i="3"/>
  <c r="Y33" i="3"/>
  <c r="Y32" i="3"/>
  <c r="R34" i="3"/>
  <c r="R33" i="3"/>
  <c r="R32" i="3"/>
  <c r="F34" i="3"/>
  <c r="F33" i="3"/>
  <c r="F32" i="3"/>
  <c r="AE34" i="3"/>
  <c r="X34" i="3"/>
  <c r="Q34" i="3"/>
  <c r="N34" i="3"/>
  <c r="E34" i="3"/>
  <c r="AE33" i="3"/>
  <c r="X33" i="3"/>
  <c r="Q33" i="3"/>
  <c r="N33" i="3"/>
  <c r="E33" i="3"/>
  <c r="AE32" i="3"/>
  <c r="X32" i="3"/>
  <c r="Q32" i="3"/>
  <c r="N32" i="3"/>
  <c r="E32" i="3"/>
  <c r="F35" i="2"/>
  <c r="F34" i="2"/>
  <c r="F33" i="2"/>
  <c r="D35" i="2"/>
  <c r="E35" i="2"/>
  <c r="D34" i="2"/>
  <c r="E34" i="2"/>
  <c r="E33" i="2"/>
  <c r="D33" i="2"/>
  <c r="C35" i="2"/>
  <c r="C34" i="2"/>
  <c r="C33" i="2"/>
  <c r="O17" i="4" l="1"/>
  <c r="R17" i="4" s="1"/>
  <c r="O23" i="4"/>
  <c r="R23" i="4" s="1"/>
  <c r="O8" i="4"/>
  <c r="R8" i="4" s="1"/>
  <c r="O11" i="4"/>
  <c r="R11" i="4" s="1"/>
  <c r="O14" i="4"/>
  <c r="R14" i="4" s="1"/>
  <c r="O27" i="4"/>
  <c r="R27" i="4" s="1"/>
  <c r="O20" i="4"/>
  <c r="R20" i="4" s="1"/>
  <c r="N2" i="4"/>
  <c r="O5" i="4"/>
  <c r="R5" i="4" s="1"/>
  <c r="O21" i="4"/>
  <c r="R21" i="4" s="1"/>
  <c r="O24" i="4"/>
  <c r="R24" i="4" s="1"/>
  <c r="R10" i="4"/>
  <c r="O2" i="4"/>
  <c r="R2" i="4" s="1"/>
  <c r="O9" i="4"/>
  <c r="R9" i="4" s="1"/>
  <c r="O15" i="4"/>
  <c r="R15" i="4" s="1"/>
  <c r="O6" i="4"/>
  <c r="R6" i="4" s="1"/>
  <c r="R7" i="4"/>
  <c r="O26" i="4"/>
  <c r="R26" i="4" s="1"/>
  <c r="R13" i="4"/>
  <c r="R4" i="4"/>
  <c r="O12" i="4"/>
  <c r="R12" i="4" s="1"/>
  <c r="R22" i="4"/>
  <c r="M34" i="3"/>
  <c r="M32" i="3"/>
</calcChain>
</file>

<file path=xl/sharedStrings.xml><?xml version="1.0" encoding="utf-8"?>
<sst xmlns="http://schemas.openxmlformats.org/spreadsheetml/2006/main" count="648" uniqueCount="122">
  <si>
    <t>Breed</t>
  </si>
  <si>
    <t>DOB</t>
  </si>
  <si>
    <t>Birth Wt</t>
  </si>
  <si>
    <t xml:space="preserve">Consignor </t>
  </si>
  <si>
    <t>Registered</t>
  </si>
  <si>
    <t>Commercial</t>
  </si>
  <si>
    <t>Dam Type</t>
  </si>
  <si>
    <t>Ram ID</t>
  </si>
  <si>
    <t xml:space="preserve">Date: </t>
  </si>
  <si>
    <t>Weight  (lbs)</t>
  </si>
  <si>
    <t>BCS</t>
  </si>
  <si>
    <t>FAMACHA Score</t>
  </si>
  <si>
    <t>Date:</t>
  </si>
  <si>
    <t>ADG midpoint</t>
  </si>
  <si>
    <t>ADG end test</t>
  </si>
  <si>
    <t>FEC(Tri)</t>
  </si>
  <si>
    <t>AVG FEC (Tri) midpoint</t>
  </si>
  <si>
    <t>AVG FEC (Tri) end test</t>
  </si>
  <si>
    <t>Birth Type: S/Tw/Tr</t>
  </si>
  <si>
    <t>Average</t>
  </si>
  <si>
    <t>MAX</t>
  </si>
  <si>
    <t>MIN</t>
  </si>
  <si>
    <t>Scrotal Circumference (cm)</t>
  </si>
  <si>
    <t>2025 UF Ram Test - 5th Annual</t>
  </si>
  <si>
    <t>N042</t>
  </si>
  <si>
    <t>UF2501</t>
  </si>
  <si>
    <t>N033</t>
  </si>
  <si>
    <t>UF2502</t>
  </si>
  <si>
    <t>N066</t>
  </si>
  <si>
    <t>UF2503</t>
  </si>
  <si>
    <t>N048</t>
  </si>
  <si>
    <t>UF2504</t>
  </si>
  <si>
    <t>N051</t>
  </si>
  <si>
    <t>UF2505</t>
  </si>
  <si>
    <t>FL1A1966</t>
  </si>
  <si>
    <t>UF2506</t>
  </si>
  <si>
    <t>N079</t>
  </si>
  <si>
    <t>UF2507</t>
  </si>
  <si>
    <t>N032</t>
  </si>
  <si>
    <t>UF2508</t>
  </si>
  <si>
    <t>FL1A1968</t>
  </si>
  <si>
    <t>UF2509</t>
  </si>
  <si>
    <t>UF2510</t>
  </si>
  <si>
    <t>UF2511</t>
  </si>
  <si>
    <t>UF2512</t>
  </si>
  <si>
    <t>UF2513</t>
  </si>
  <si>
    <t>UF2514</t>
  </si>
  <si>
    <t>UF2515</t>
  </si>
  <si>
    <t>FL5721900115</t>
  </si>
  <si>
    <t>UF2516</t>
  </si>
  <si>
    <t>FL5721900343</t>
  </si>
  <si>
    <t>UF2517</t>
  </si>
  <si>
    <t>JK R24-03</t>
  </si>
  <si>
    <t>UF2518</t>
  </si>
  <si>
    <t>UF2519</t>
  </si>
  <si>
    <t>UF2520</t>
  </si>
  <si>
    <t>H035N</t>
  </si>
  <si>
    <t>UF2521</t>
  </si>
  <si>
    <t>1786N</t>
  </si>
  <si>
    <t>UF2522</t>
  </si>
  <si>
    <t>1576N</t>
  </si>
  <si>
    <t>UF2523</t>
  </si>
  <si>
    <t>1825N</t>
  </si>
  <si>
    <t>UF2524</t>
  </si>
  <si>
    <t>FL1B7329</t>
  </si>
  <si>
    <t>UF2525</t>
  </si>
  <si>
    <t>FL1B-5785</t>
  </si>
  <si>
    <t>UF2526</t>
  </si>
  <si>
    <t>GEF2501</t>
  </si>
  <si>
    <t>UF2527</t>
  </si>
  <si>
    <t>GEF2506</t>
  </si>
  <si>
    <t>UF2528</t>
  </si>
  <si>
    <t>UF Ram Test ID</t>
  </si>
  <si>
    <t>Katahdin</t>
  </si>
  <si>
    <t>Yearling</t>
  </si>
  <si>
    <t>Twin</t>
  </si>
  <si>
    <t>Red Cypress Ranch / Katherine Erickson</t>
  </si>
  <si>
    <t>Mature</t>
  </si>
  <si>
    <t>Single</t>
  </si>
  <si>
    <t>Marbled Duck Ranch / Jarrod Creasy</t>
  </si>
  <si>
    <t>University of Florida</t>
  </si>
  <si>
    <t>87.5% KT</t>
  </si>
  <si>
    <t>Fruitful Earth Farms</t>
  </si>
  <si>
    <t>Good Earth Farm / Leonard &amp; Linda Freeman</t>
  </si>
  <si>
    <t>Southdown X</t>
  </si>
  <si>
    <t>Julia Jean Jones</t>
  </si>
  <si>
    <t>St. Croix</t>
  </si>
  <si>
    <t>unknown</t>
  </si>
  <si>
    <t>Richard Beasley</t>
  </si>
  <si>
    <t>FL Native</t>
  </si>
  <si>
    <t>Seth Phillips</t>
  </si>
  <si>
    <t>Diana Carey</t>
  </si>
  <si>
    <t>FairMeadow Farm / Carol Postley</t>
  </si>
  <si>
    <t>Lacaune</t>
  </si>
  <si>
    <t>X</t>
  </si>
  <si>
    <t>Polypay/FL Native</t>
  </si>
  <si>
    <t>Crossbred</t>
  </si>
  <si>
    <t>Consignor</t>
  </si>
  <si>
    <t xml:space="preserve">University of Florida </t>
  </si>
  <si>
    <t>DOA</t>
  </si>
  <si>
    <t>Treatments</t>
  </si>
  <si>
    <t>Weight(a)</t>
  </si>
  <si>
    <t>Weight(b)</t>
  </si>
  <si>
    <t>ADG</t>
  </si>
  <si>
    <t>ADG Ratio</t>
  </si>
  <si>
    <t>WDA</t>
  </si>
  <si>
    <t>WDA Ratio</t>
  </si>
  <si>
    <t>Growth Index</t>
  </si>
  <si>
    <t>Average FEC</t>
  </si>
  <si>
    <t>FEC Ratio</t>
  </si>
  <si>
    <t>INDEX</t>
  </si>
  <si>
    <t>Test Rank</t>
  </si>
  <si>
    <t>Sale Eligibility</t>
  </si>
  <si>
    <t>Yes</t>
  </si>
  <si>
    <t>Sale Lot</t>
  </si>
  <si>
    <t>Loin Eye Area (cm^2)</t>
  </si>
  <si>
    <t>Backfat Thickness (cm)</t>
  </si>
  <si>
    <t>Loin Eye Depth (cm)</t>
  </si>
  <si>
    <t>Adj LMA (cm^2)</t>
  </si>
  <si>
    <t>Adj BF (cm)</t>
  </si>
  <si>
    <t>BW final on-test</t>
  </si>
  <si>
    <t>*Adjusted to 125 pounds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</si>
</sst>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0"/>
    <numFmt numFmtId="167" formatCode="0.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2" borderId="1" xfId="0" applyFill="1" applyBorder="1"/>
    <xf numFmtId="0" fontId="1" fillId="0" borderId="2" xfId="0" applyFont="1" applyBorder="1"/>
    <xf numFmtId="0" fontId="0" fillId="2" borderId="3" xfId="0" applyFill="1" applyBorder="1"/>
    <xf numFmtId="0" fontId="1" fillId="0" borderId="5" xfId="0" applyFont="1" applyBorder="1"/>
    <xf numFmtId="0" fontId="1" fillId="0" borderId="7" xfId="0" applyFont="1" applyBorder="1"/>
    <xf numFmtId="0" fontId="0" fillId="2" borderId="8" xfId="0" applyFill="1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10" xfId="0" applyFont="1" applyBorder="1"/>
    <xf numFmtId="0" fontId="0" fillId="2" borderId="2" xfId="0" applyFill="1" applyBorder="1"/>
    <xf numFmtId="0" fontId="1" fillId="0" borderId="11" xfId="0" applyFont="1" applyBorder="1"/>
    <xf numFmtId="0" fontId="0" fillId="2" borderId="5" xfId="0" applyFill="1" applyBorder="1"/>
    <xf numFmtId="0" fontId="1" fillId="0" borderId="12" xfId="0" applyFont="1" applyBorder="1"/>
    <xf numFmtId="0" fontId="0" fillId="2" borderId="7" xfId="0" applyFill="1" applyBorder="1"/>
    <xf numFmtId="0" fontId="3" fillId="0" borderId="14" xfId="0" applyFont="1" applyBorder="1"/>
    <xf numFmtId="0" fontId="5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6" fillId="0" borderId="0" xfId="0" applyNumberFormat="1" applyFont="1"/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2" fontId="0" fillId="6" borderId="4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6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7" fillId="6" borderId="16" xfId="0" applyFont="1" applyFill="1" applyBorder="1" applyAlignment="1">
      <alignment horizontal="center" wrapText="1"/>
    </xf>
    <xf numFmtId="2" fontId="0" fillId="5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6" fillId="4" borderId="8" xfId="0" applyNumberFormat="1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2" fontId="6" fillId="0" borderId="3" xfId="0" applyNumberFormat="1" applyFont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164" fontId="6" fillId="10" borderId="3" xfId="0" applyNumberFormat="1" applyFont="1" applyFill="1" applyBorder="1" applyAlignment="1">
      <alignment horizontal="center"/>
    </xf>
    <xf numFmtId="2" fontId="6" fillId="8" borderId="3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65" fontId="6" fillId="3" borderId="5" xfId="0" applyNumberFormat="1" applyFont="1" applyFill="1" applyBorder="1" applyAlignment="1">
      <alignment horizontal="center"/>
    </xf>
    <xf numFmtId="164" fontId="6" fillId="10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2" fontId="6" fillId="8" borderId="8" xfId="0" applyNumberFormat="1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6" borderId="3" xfId="0" applyNumberFormat="1" applyFont="1" applyFill="1" applyBorder="1" applyAlignment="1">
      <alignment horizontal="center"/>
    </xf>
    <xf numFmtId="164" fontId="6" fillId="8" borderId="8" xfId="0" applyNumberFormat="1" applyFont="1" applyFill="1" applyBorder="1" applyAlignment="1">
      <alignment horizontal="center"/>
    </xf>
    <xf numFmtId="1" fontId="6" fillId="6" borderId="19" xfId="0" applyNumberFormat="1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1" fontId="6" fillId="6" borderId="22" xfId="0" applyNumberFormat="1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8" fillId="0" borderId="0" xfId="0" applyFont="1"/>
    <xf numFmtId="0" fontId="8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0" fillId="2" borderId="0" xfId="0" applyFill="1"/>
    <xf numFmtId="2" fontId="6" fillId="2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left" wrapText="1"/>
    </xf>
    <xf numFmtId="164" fontId="6" fillId="10" borderId="8" xfId="0" applyNumberFormat="1" applyFont="1" applyFill="1" applyBorder="1" applyAlignment="1">
      <alignment horizontal="center"/>
    </xf>
    <xf numFmtId="1" fontId="6" fillId="7" borderId="22" xfId="0" applyNumberFormat="1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1" fontId="6" fillId="7" borderId="24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1" fontId="8" fillId="2" borderId="0" xfId="0" applyNumberFormat="1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8" borderId="15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horizontal="left"/>
    </xf>
    <xf numFmtId="1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8" fillId="0" borderId="3" xfId="0" applyNumberFormat="1" applyFont="1" applyBorder="1"/>
    <xf numFmtId="165" fontId="8" fillId="8" borderId="3" xfId="0" applyNumberFormat="1" applyFont="1" applyFill="1" applyBorder="1"/>
    <xf numFmtId="2" fontId="8" fillId="8" borderId="3" xfId="0" applyNumberFormat="1" applyFont="1" applyFill="1" applyBorder="1"/>
    <xf numFmtId="2" fontId="8" fillId="11" borderId="3" xfId="0" applyNumberFormat="1" applyFont="1" applyFill="1" applyBorder="1"/>
    <xf numFmtId="0" fontId="8" fillId="8" borderId="3" xfId="0" applyFont="1" applyFill="1" applyBorder="1" applyAlignment="1">
      <alignment horizontal="center"/>
    </xf>
    <xf numFmtId="0" fontId="8" fillId="0" borderId="5" xfId="0" applyFont="1" applyBorder="1"/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/>
    <xf numFmtId="165" fontId="8" fillId="8" borderId="1" xfId="0" applyNumberFormat="1" applyFont="1" applyFill="1" applyBorder="1"/>
    <xf numFmtId="2" fontId="8" fillId="8" borderId="1" xfId="0" applyNumberFormat="1" applyFont="1" applyFill="1" applyBorder="1"/>
    <xf numFmtId="2" fontId="8" fillId="11" borderId="1" xfId="0" applyNumberFormat="1" applyFont="1" applyFill="1" applyBorder="1"/>
    <xf numFmtId="0" fontId="8" fillId="8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/>
    <xf numFmtId="0" fontId="8" fillId="0" borderId="8" xfId="0" applyFont="1" applyBorder="1" applyAlignment="1">
      <alignment horizontal="left"/>
    </xf>
    <xf numFmtId="14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4" fontId="8" fillId="0" borderId="8" xfId="0" applyNumberFormat="1" applyFont="1" applyBorder="1"/>
    <xf numFmtId="165" fontId="8" fillId="8" borderId="8" xfId="0" applyNumberFormat="1" applyFont="1" applyFill="1" applyBorder="1"/>
    <xf numFmtId="2" fontId="8" fillId="8" borderId="8" xfId="0" applyNumberFormat="1" applyFont="1" applyFill="1" applyBorder="1"/>
    <xf numFmtId="0" fontId="8" fillId="8" borderId="8" xfId="0" applyFont="1" applyFill="1" applyBorder="1" applyAlignment="1">
      <alignment horizontal="center"/>
    </xf>
    <xf numFmtId="166" fontId="8" fillId="0" borderId="0" xfId="0" applyNumberFormat="1" applyFont="1"/>
    <xf numFmtId="167" fontId="8" fillId="0" borderId="0" xfId="0" applyNumberFormat="1" applyFont="1"/>
    <xf numFmtId="0" fontId="3" fillId="0" borderId="1" xfId="0" applyFont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3" xfId="0" applyFont="1" applyBorder="1"/>
    <xf numFmtId="0" fontId="3" fillId="14" borderId="27" xfId="0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3" fillId="10" borderId="15" xfId="0" applyFont="1" applyFill="1" applyBorder="1" applyAlignment="1">
      <alignment horizontal="center" wrapText="1"/>
    </xf>
    <xf numFmtId="0" fontId="3" fillId="13" borderId="15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2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2" fontId="8" fillId="14" borderId="13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14" borderId="1" xfId="0" applyNumberFormat="1" applyFont="1" applyFill="1" applyBorder="1" applyAlignment="1">
      <alignment horizontal="center"/>
    </xf>
    <xf numFmtId="2" fontId="8" fillId="14" borderId="25" xfId="0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3" fillId="14" borderId="26" xfId="0" applyFont="1" applyFill="1" applyBorder="1" applyAlignment="1">
      <alignment horizontal="center" wrapText="1"/>
    </xf>
    <xf numFmtId="0" fontId="3" fillId="14" borderId="2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1F56-7F55-4532-9288-373890E55175}">
  <dimension ref="A1:F48"/>
  <sheetViews>
    <sheetView workbookViewId="0">
      <pane ySplit="3" topLeftCell="A4" activePane="bottomLeft" state="frozen"/>
      <selection pane="bottomLeft" activeCell="J18" sqref="J18"/>
    </sheetView>
  </sheetViews>
  <sheetFormatPr defaultColWidth="8.85546875" defaultRowHeight="15" x14ac:dyDescent="0.25"/>
  <cols>
    <col min="1" max="1" width="15.28515625" customWidth="1"/>
    <col min="2" max="3" width="9.42578125" customWidth="1"/>
    <col min="4" max="4" width="7" customWidth="1"/>
    <col min="5" max="5" width="10.7109375" customWidth="1"/>
  </cols>
  <sheetData>
    <row r="1" spans="1:6" ht="26.25" x14ac:dyDescent="0.4">
      <c r="A1" s="26" t="s">
        <v>23</v>
      </c>
      <c r="B1" s="1"/>
    </row>
    <row r="2" spans="1:6" ht="16.5" thickBot="1" x14ac:dyDescent="0.3">
      <c r="A2" s="7" t="s">
        <v>8</v>
      </c>
      <c r="B2" s="30">
        <v>45815</v>
      </c>
      <c r="C2" s="6"/>
      <c r="D2" s="6"/>
      <c r="E2" s="6"/>
    </row>
    <row r="3" spans="1:6" ht="32.25" thickBot="1" x14ac:dyDescent="0.3">
      <c r="A3" s="25" t="s">
        <v>7</v>
      </c>
      <c r="B3" s="65" t="s">
        <v>72</v>
      </c>
      <c r="C3" s="48" t="s">
        <v>9</v>
      </c>
      <c r="D3" s="60" t="s">
        <v>10</v>
      </c>
      <c r="E3" s="56" t="s">
        <v>11</v>
      </c>
      <c r="F3" s="49" t="s">
        <v>15</v>
      </c>
    </row>
    <row r="4" spans="1:6" ht="15.75" x14ac:dyDescent="0.25">
      <c r="A4" s="44" t="s">
        <v>24</v>
      </c>
      <c r="B4" s="45" t="s">
        <v>25</v>
      </c>
      <c r="C4" s="46">
        <v>91</v>
      </c>
      <c r="D4" s="61">
        <v>3.25</v>
      </c>
      <c r="E4" s="57">
        <v>1</v>
      </c>
      <c r="F4" s="47">
        <v>381</v>
      </c>
    </row>
    <row r="5" spans="1:6" ht="15.75" x14ac:dyDescent="0.25">
      <c r="A5" s="38" t="s">
        <v>26</v>
      </c>
      <c r="B5" s="36" t="s">
        <v>27</v>
      </c>
      <c r="C5" s="37">
        <v>79</v>
      </c>
      <c r="D5" s="62">
        <v>3.25</v>
      </c>
      <c r="E5" s="58">
        <v>2</v>
      </c>
      <c r="F5" s="39">
        <v>82</v>
      </c>
    </row>
    <row r="6" spans="1:6" ht="15.75" x14ac:dyDescent="0.25">
      <c r="A6" s="38" t="s">
        <v>28</v>
      </c>
      <c r="B6" s="36" t="s">
        <v>29</v>
      </c>
      <c r="C6" s="37">
        <v>71</v>
      </c>
      <c r="D6" s="62">
        <v>3.25</v>
      </c>
      <c r="E6" s="58">
        <v>2</v>
      </c>
      <c r="F6" s="39">
        <v>200</v>
      </c>
    </row>
    <row r="7" spans="1:6" ht="15.75" x14ac:dyDescent="0.25">
      <c r="A7" s="38" t="s">
        <v>30</v>
      </c>
      <c r="B7" s="36" t="s">
        <v>31</v>
      </c>
      <c r="C7" s="37">
        <v>100</v>
      </c>
      <c r="D7" s="62">
        <v>3.5</v>
      </c>
      <c r="E7" s="58">
        <v>2</v>
      </c>
      <c r="F7" s="39">
        <v>1040</v>
      </c>
    </row>
    <row r="8" spans="1:6" ht="15.75" x14ac:dyDescent="0.25">
      <c r="A8" s="38" t="s">
        <v>32</v>
      </c>
      <c r="B8" s="36" t="s">
        <v>33</v>
      </c>
      <c r="C8" s="37">
        <v>92</v>
      </c>
      <c r="D8" s="62">
        <v>3.5</v>
      </c>
      <c r="E8" s="58">
        <v>2</v>
      </c>
      <c r="F8" s="39">
        <v>338</v>
      </c>
    </row>
    <row r="9" spans="1:6" ht="15.75" x14ac:dyDescent="0.25">
      <c r="A9" s="38" t="s">
        <v>34</v>
      </c>
      <c r="B9" s="36" t="s">
        <v>35</v>
      </c>
      <c r="C9" s="37">
        <v>69</v>
      </c>
      <c r="D9" s="62">
        <v>3.5</v>
      </c>
      <c r="E9" s="58">
        <v>2</v>
      </c>
      <c r="F9" s="39">
        <v>16</v>
      </c>
    </row>
    <row r="10" spans="1:6" ht="15.75" x14ac:dyDescent="0.25">
      <c r="A10" s="38" t="s">
        <v>36</v>
      </c>
      <c r="B10" s="36" t="s">
        <v>37</v>
      </c>
      <c r="C10" s="37">
        <v>76</v>
      </c>
      <c r="D10" s="62">
        <v>3.5</v>
      </c>
      <c r="E10" s="58">
        <v>2</v>
      </c>
      <c r="F10" s="39">
        <v>1366</v>
      </c>
    </row>
    <row r="11" spans="1:6" ht="15.75" x14ac:dyDescent="0.25">
      <c r="A11" s="38" t="s">
        <v>38</v>
      </c>
      <c r="B11" s="36" t="s">
        <v>39</v>
      </c>
      <c r="C11" s="37">
        <v>88</v>
      </c>
      <c r="D11" s="62">
        <v>3.5</v>
      </c>
      <c r="E11" s="58">
        <v>2</v>
      </c>
      <c r="F11" s="39">
        <v>710</v>
      </c>
    </row>
    <row r="12" spans="1:6" ht="15.75" x14ac:dyDescent="0.25">
      <c r="A12" s="38" t="s">
        <v>40</v>
      </c>
      <c r="B12" s="36" t="s">
        <v>41</v>
      </c>
      <c r="C12" s="37">
        <v>70</v>
      </c>
      <c r="D12" s="63">
        <v>3</v>
      </c>
      <c r="E12" s="58">
        <v>2</v>
      </c>
      <c r="F12" s="39">
        <v>147</v>
      </c>
    </row>
    <row r="13" spans="1:6" ht="15.75" x14ac:dyDescent="0.25">
      <c r="A13" s="38">
        <v>19020</v>
      </c>
      <c r="B13" s="36" t="s">
        <v>42</v>
      </c>
      <c r="C13" s="37">
        <v>54</v>
      </c>
      <c r="D13" s="62">
        <v>2.75</v>
      </c>
      <c r="E13" s="58">
        <v>2</v>
      </c>
      <c r="F13" s="39">
        <v>2968</v>
      </c>
    </row>
    <row r="14" spans="1:6" ht="15.75" x14ac:dyDescent="0.25">
      <c r="A14" s="38">
        <v>19207</v>
      </c>
      <c r="B14" s="36" t="s">
        <v>43</v>
      </c>
      <c r="C14" s="37">
        <v>51</v>
      </c>
      <c r="D14" s="63">
        <v>3</v>
      </c>
      <c r="E14" s="58">
        <v>1</v>
      </c>
      <c r="F14" s="39">
        <v>2089</v>
      </c>
    </row>
    <row r="15" spans="1:6" ht="15.75" x14ac:dyDescent="0.25">
      <c r="A15" s="38">
        <v>19293</v>
      </c>
      <c r="B15" s="36" t="s">
        <v>44</v>
      </c>
      <c r="C15" s="37">
        <v>50</v>
      </c>
      <c r="D15" s="63">
        <v>3</v>
      </c>
      <c r="E15" s="58">
        <v>1</v>
      </c>
      <c r="F15" s="39">
        <v>1162</v>
      </c>
    </row>
    <row r="16" spans="1:6" ht="15.75" x14ac:dyDescent="0.25">
      <c r="A16" s="38">
        <v>19331</v>
      </c>
      <c r="B16" s="36" t="s">
        <v>45</v>
      </c>
      <c r="C16" s="37">
        <v>58</v>
      </c>
      <c r="D16" s="62">
        <v>2.75</v>
      </c>
      <c r="E16" s="58">
        <v>2</v>
      </c>
      <c r="F16" s="39">
        <v>2578</v>
      </c>
    </row>
    <row r="17" spans="1:6" ht="15.75" x14ac:dyDescent="0.25">
      <c r="A17" s="38">
        <v>19210</v>
      </c>
      <c r="B17" s="36" t="s">
        <v>46</v>
      </c>
      <c r="C17" s="37">
        <v>56</v>
      </c>
      <c r="D17" s="62">
        <v>2.75</v>
      </c>
      <c r="E17" s="58">
        <v>2</v>
      </c>
      <c r="F17" s="39">
        <v>4656</v>
      </c>
    </row>
    <row r="18" spans="1:6" ht="15.75" x14ac:dyDescent="0.25">
      <c r="A18" s="38">
        <v>19326</v>
      </c>
      <c r="B18" s="36" t="s">
        <v>47</v>
      </c>
      <c r="C18" s="37">
        <v>61</v>
      </c>
      <c r="D18" s="62">
        <v>3.5</v>
      </c>
      <c r="E18" s="58">
        <v>1</v>
      </c>
      <c r="F18" s="39">
        <v>1409</v>
      </c>
    </row>
    <row r="19" spans="1:6" ht="15.75" x14ac:dyDescent="0.25">
      <c r="A19" s="38" t="s">
        <v>48</v>
      </c>
      <c r="B19" s="36" t="s">
        <v>49</v>
      </c>
      <c r="C19" s="37">
        <v>79</v>
      </c>
      <c r="D19" s="62">
        <v>3.5</v>
      </c>
      <c r="E19" s="58">
        <v>1</v>
      </c>
      <c r="F19" s="39">
        <v>815</v>
      </c>
    </row>
    <row r="20" spans="1:6" ht="15.75" x14ac:dyDescent="0.25">
      <c r="A20" s="38" t="s">
        <v>50</v>
      </c>
      <c r="B20" s="36" t="s">
        <v>51</v>
      </c>
      <c r="C20" s="37">
        <v>74</v>
      </c>
      <c r="D20" s="62">
        <v>3.25</v>
      </c>
      <c r="E20" s="58">
        <v>1</v>
      </c>
      <c r="F20" s="39">
        <v>592</v>
      </c>
    </row>
    <row r="21" spans="1:6" ht="15.75" x14ac:dyDescent="0.25">
      <c r="A21" s="38" t="s">
        <v>52</v>
      </c>
      <c r="B21" s="36" t="s">
        <v>53</v>
      </c>
      <c r="C21" s="37">
        <v>67</v>
      </c>
      <c r="D21" s="62">
        <v>3.5</v>
      </c>
      <c r="E21" s="58">
        <v>2</v>
      </c>
      <c r="F21" s="39">
        <v>318</v>
      </c>
    </row>
    <row r="22" spans="1:6" ht="15.75" x14ac:dyDescent="0.25">
      <c r="A22" s="38">
        <v>2511</v>
      </c>
      <c r="B22" s="36" t="s">
        <v>54</v>
      </c>
      <c r="C22" s="37">
        <v>69</v>
      </c>
      <c r="D22" s="62">
        <v>2.75</v>
      </c>
      <c r="E22" s="58">
        <v>1</v>
      </c>
      <c r="F22" s="39">
        <v>3</v>
      </c>
    </row>
    <row r="23" spans="1:6" ht="15.75" x14ac:dyDescent="0.25">
      <c r="A23" s="38">
        <v>2519</v>
      </c>
      <c r="B23" s="36" t="s">
        <v>55</v>
      </c>
      <c r="C23" s="37">
        <v>65</v>
      </c>
      <c r="D23" s="63">
        <v>3</v>
      </c>
      <c r="E23" s="58">
        <v>2</v>
      </c>
      <c r="F23" s="39">
        <v>5</v>
      </c>
    </row>
    <row r="24" spans="1:6" ht="15.75" x14ac:dyDescent="0.25">
      <c r="A24" s="38" t="s">
        <v>56</v>
      </c>
      <c r="B24" s="36" t="s">
        <v>57</v>
      </c>
      <c r="C24" s="37">
        <v>73</v>
      </c>
      <c r="D24" s="62">
        <v>2.75</v>
      </c>
      <c r="E24" s="58">
        <v>1</v>
      </c>
      <c r="F24" s="39">
        <v>26</v>
      </c>
    </row>
    <row r="25" spans="1:6" ht="15.75" x14ac:dyDescent="0.25">
      <c r="A25" s="38" t="s">
        <v>58</v>
      </c>
      <c r="B25" s="36" t="s">
        <v>59</v>
      </c>
      <c r="C25" s="37">
        <v>60</v>
      </c>
      <c r="D25" s="63">
        <v>3</v>
      </c>
      <c r="E25" s="58">
        <v>2</v>
      </c>
      <c r="F25" s="39">
        <v>212</v>
      </c>
    </row>
    <row r="26" spans="1:6" ht="15.75" x14ac:dyDescent="0.25">
      <c r="A26" s="38" t="s">
        <v>60</v>
      </c>
      <c r="B26" s="36" t="s">
        <v>61</v>
      </c>
      <c r="C26" s="37">
        <v>72</v>
      </c>
      <c r="D26" s="62">
        <v>2.75</v>
      </c>
      <c r="E26" s="58">
        <v>2</v>
      </c>
      <c r="F26" s="39">
        <v>42</v>
      </c>
    </row>
    <row r="27" spans="1:6" ht="15.75" x14ac:dyDescent="0.25">
      <c r="A27" s="38" t="s">
        <v>62</v>
      </c>
      <c r="B27" s="36" t="s">
        <v>63</v>
      </c>
      <c r="C27" s="37">
        <v>74</v>
      </c>
      <c r="D27" s="62">
        <v>3.25</v>
      </c>
      <c r="E27" s="58">
        <v>1</v>
      </c>
      <c r="F27" s="39">
        <v>87</v>
      </c>
    </row>
    <row r="28" spans="1:6" ht="15.75" x14ac:dyDescent="0.25">
      <c r="A28" s="38" t="s">
        <v>64</v>
      </c>
      <c r="B28" s="36" t="s">
        <v>65</v>
      </c>
      <c r="C28" s="37">
        <v>72</v>
      </c>
      <c r="D28" s="62">
        <v>2.75</v>
      </c>
      <c r="E28" s="58">
        <v>1</v>
      </c>
      <c r="F28" s="39">
        <v>6</v>
      </c>
    </row>
    <row r="29" spans="1:6" ht="15.75" x14ac:dyDescent="0.25">
      <c r="A29" s="38" t="s">
        <v>66</v>
      </c>
      <c r="B29" s="36" t="s">
        <v>67</v>
      </c>
      <c r="C29" s="37">
        <v>50</v>
      </c>
      <c r="D29" s="62">
        <v>2.75</v>
      </c>
      <c r="E29" s="58">
        <v>2</v>
      </c>
      <c r="F29" s="39">
        <v>3212</v>
      </c>
    </row>
    <row r="30" spans="1:6" ht="15.75" x14ac:dyDescent="0.25">
      <c r="A30" s="38" t="s">
        <v>68</v>
      </c>
      <c r="B30" s="36" t="s">
        <v>69</v>
      </c>
      <c r="C30" s="37">
        <v>98</v>
      </c>
      <c r="D30" s="62">
        <v>2.75</v>
      </c>
      <c r="E30" s="58">
        <v>1</v>
      </c>
      <c r="F30" s="39">
        <v>1958</v>
      </c>
    </row>
    <row r="31" spans="1:6" ht="16.5" thickBot="1" x14ac:dyDescent="0.3">
      <c r="A31" s="40" t="s">
        <v>70</v>
      </c>
      <c r="B31" s="41" t="s">
        <v>71</v>
      </c>
      <c r="C31" s="42">
        <v>82</v>
      </c>
      <c r="D31" s="64">
        <v>3</v>
      </c>
      <c r="E31" s="59">
        <v>2</v>
      </c>
      <c r="F31" s="43">
        <v>1680</v>
      </c>
    </row>
    <row r="32" spans="1:6" ht="15.75" thickBot="1" x14ac:dyDescent="0.3">
      <c r="A32" s="9"/>
      <c r="C32" s="3"/>
      <c r="D32" s="3"/>
      <c r="E32" s="3"/>
    </row>
    <row r="33" spans="1:6" x14ac:dyDescent="0.25">
      <c r="A33" s="11" t="s">
        <v>19</v>
      </c>
      <c r="B33" s="12"/>
      <c r="C33" s="18">
        <f>AVERAGE(C4:C31)</f>
        <v>71.464285714285708</v>
      </c>
      <c r="D33" s="53">
        <f>AVERAGE(D4:D31)</f>
        <v>3.1071428571428572</v>
      </c>
      <c r="E33" s="50">
        <f>AVERAGE(E4:E31)</f>
        <v>1.6071428571428572</v>
      </c>
      <c r="F33" s="33">
        <f>AVERAGE(F4:F31)</f>
        <v>1003.5</v>
      </c>
    </row>
    <row r="34" spans="1:6" x14ac:dyDescent="0.25">
      <c r="A34" s="13" t="s">
        <v>20</v>
      </c>
      <c r="B34" s="10"/>
      <c r="C34" s="16">
        <f>MAX(C4:C31)</f>
        <v>100</v>
      </c>
      <c r="D34" s="54">
        <f t="shared" ref="D34:F34" si="0">MAX(D4:D31)</f>
        <v>3.5</v>
      </c>
      <c r="E34" s="51">
        <f t="shared" si="0"/>
        <v>2</v>
      </c>
      <c r="F34" s="34">
        <f t="shared" si="0"/>
        <v>4656</v>
      </c>
    </row>
    <row r="35" spans="1:6" ht="15.75" thickBot="1" x14ac:dyDescent="0.3">
      <c r="A35" s="14" t="s">
        <v>21</v>
      </c>
      <c r="B35" s="15"/>
      <c r="C35" s="17">
        <f>MIN(C4:C31)</f>
        <v>50</v>
      </c>
      <c r="D35" s="55">
        <f t="shared" ref="D35:F35" si="1">MIN(D4:D31)</f>
        <v>2.75</v>
      </c>
      <c r="E35" s="52">
        <f t="shared" si="1"/>
        <v>1</v>
      </c>
      <c r="F35" s="35">
        <f t="shared" si="1"/>
        <v>3</v>
      </c>
    </row>
    <row r="36" spans="1:6" x14ac:dyDescent="0.25">
      <c r="A36" s="9"/>
      <c r="C36" s="3"/>
      <c r="D36" s="3"/>
      <c r="E36" s="3"/>
    </row>
    <row r="37" spans="1:6" x14ac:dyDescent="0.25">
      <c r="A37" s="9"/>
      <c r="C37" s="3"/>
      <c r="D37" s="3"/>
      <c r="E37" s="3"/>
    </row>
    <row r="38" spans="1:6" x14ac:dyDescent="0.25">
      <c r="A38" s="9"/>
      <c r="C38" s="3"/>
      <c r="D38" s="3"/>
      <c r="E38" s="3"/>
    </row>
    <row r="39" spans="1:6" x14ac:dyDescent="0.25">
      <c r="A39" s="9"/>
      <c r="C39" s="3"/>
      <c r="D39" s="3"/>
      <c r="E39" s="3"/>
    </row>
    <row r="40" spans="1:6" x14ac:dyDescent="0.25">
      <c r="A40" s="9"/>
      <c r="C40" s="3"/>
      <c r="D40" s="3"/>
      <c r="E40" s="3"/>
    </row>
    <row r="41" spans="1:6" x14ac:dyDescent="0.25">
      <c r="A41" s="9"/>
      <c r="C41" s="3"/>
      <c r="D41" s="3"/>
      <c r="E41" s="3"/>
    </row>
    <row r="42" spans="1:6" x14ac:dyDescent="0.25">
      <c r="A42" s="9"/>
      <c r="C42" s="3"/>
      <c r="D42" s="3"/>
      <c r="E42" s="3"/>
    </row>
    <row r="43" spans="1:6" x14ac:dyDescent="0.25">
      <c r="A43" s="9"/>
      <c r="C43" s="3"/>
      <c r="D43" s="3"/>
      <c r="E43" s="3"/>
    </row>
    <row r="44" spans="1:6" x14ac:dyDescent="0.25">
      <c r="A44" s="9"/>
      <c r="C44" s="3"/>
      <c r="D44" s="3"/>
      <c r="E44" s="3"/>
    </row>
    <row r="45" spans="1:6" x14ac:dyDescent="0.25">
      <c r="A45" s="9"/>
      <c r="C45" s="3"/>
      <c r="D45" s="3"/>
      <c r="E45" s="3"/>
    </row>
    <row r="46" spans="1:6" x14ac:dyDescent="0.25">
      <c r="A46" s="9"/>
      <c r="C46" s="3"/>
      <c r="D46" s="3"/>
      <c r="E46" s="3"/>
    </row>
    <row r="47" spans="1:6" x14ac:dyDescent="0.25">
      <c r="A47" s="9"/>
      <c r="C47" s="3"/>
      <c r="D47" s="3"/>
      <c r="E47" s="3"/>
    </row>
    <row r="48" spans="1:6" x14ac:dyDescent="0.25">
      <c r="C48" s="3"/>
      <c r="D48" s="3"/>
      <c r="E48" s="3"/>
    </row>
  </sheetData>
  <printOptions headings="1"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21F4-2D1C-4E29-8E17-DFEA57436CAA}">
  <dimension ref="A1:AM36"/>
  <sheetViews>
    <sheetView workbookViewId="0">
      <pane xSplit="3" topLeftCell="D1" activePane="topRight" state="frozen"/>
      <selection pane="topRight" activeCell="A13" sqref="A13"/>
    </sheetView>
  </sheetViews>
  <sheetFormatPr defaultColWidth="8.85546875" defaultRowHeight="15" x14ac:dyDescent="0.25"/>
  <cols>
    <col min="1" max="1" width="42.5703125" customWidth="1"/>
    <col min="2" max="2" width="16.7109375" customWidth="1"/>
    <col min="3" max="3" width="12" customWidth="1"/>
    <col min="4" max="4" width="17.140625" customWidth="1"/>
    <col min="5" max="5" width="11.140625" customWidth="1"/>
    <col min="6" max="6" width="10.140625" customWidth="1"/>
    <col min="7" max="7" width="10.42578125" style="3" customWidth="1"/>
    <col min="8" max="8" width="10.42578125" customWidth="1"/>
    <col min="9" max="9" width="10.5703125" customWidth="1"/>
    <col min="10" max="10" width="10.85546875" customWidth="1"/>
    <col min="11" max="11" width="10.42578125" customWidth="1"/>
    <col min="12" max="12" width="10.28515625" customWidth="1"/>
    <col min="13" max="13" width="8.85546875" style="3"/>
    <col min="14" max="14" width="15.28515625" customWidth="1"/>
    <col min="15" max="15" width="15.42578125" customWidth="1"/>
    <col min="16" max="16" width="14.7109375" style="3" customWidth="1"/>
    <col min="17" max="17" width="10" customWidth="1"/>
    <col min="18" max="18" width="9.85546875" customWidth="1"/>
    <col min="19" max="19" width="10.85546875" style="3" customWidth="1"/>
    <col min="20" max="20" width="9.85546875" customWidth="1"/>
    <col min="21" max="21" width="9.42578125" customWidth="1"/>
    <col min="22" max="22" width="9.7109375" bestFit="1" customWidth="1"/>
    <col min="23" max="23" width="10" customWidth="1"/>
    <col min="24" max="24" width="11.140625" customWidth="1"/>
    <col min="25" max="25" width="10.85546875" customWidth="1"/>
    <col min="26" max="26" width="11.28515625" style="3" customWidth="1"/>
    <col min="27" max="27" width="11.7109375" customWidth="1"/>
    <col min="28" max="29" width="11.42578125" customWidth="1"/>
    <col min="30" max="30" width="11" customWidth="1"/>
    <col min="31" max="31" width="9.42578125" style="3" customWidth="1"/>
    <col min="32" max="32" width="9.85546875" customWidth="1"/>
    <col min="33" max="33" width="9.85546875" style="3" customWidth="1"/>
    <col min="34" max="34" width="10.140625" customWidth="1"/>
    <col min="35" max="35" width="9.42578125" customWidth="1"/>
    <col min="36" max="36" width="9.7109375" bestFit="1" customWidth="1"/>
    <col min="37" max="37" width="9.85546875" customWidth="1"/>
    <col min="38" max="38" width="9.7109375" style="3" customWidth="1"/>
    <col min="39" max="39" width="10.7109375" style="3" customWidth="1"/>
  </cols>
  <sheetData>
    <row r="1" spans="1:39" ht="26.25" x14ac:dyDescent="0.4">
      <c r="A1" s="26" t="s">
        <v>23</v>
      </c>
    </row>
    <row r="2" spans="1:39" x14ac:dyDescent="0.25">
      <c r="C2" s="7" t="s">
        <v>12</v>
      </c>
      <c r="E2" s="31">
        <v>45826</v>
      </c>
      <c r="F2" s="31">
        <v>45841</v>
      </c>
      <c r="G2" s="31">
        <v>45855</v>
      </c>
      <c r="H2" s="31">
        <v>45869</v>
      </c>
      <c r="I2" s="31">
        <v>45883</v>
      </c>
      <c r="J2" s="31">
        <v>45897</v>
      </c>
      <c r="K2" s="31">
        <v>45911</v>
      </c>
      <c r="L2" s="6"/>
      <c r="M2" s="6"/>
      <c r="N2" s="31">
        <v>45826</v>
      </c>
      <c r="O2" s="31">
        <v>45869</v>
      </c>
      <c r="P2" s="31">
        <v>45911</v>
      </c>
      <c r="Q2" s="31">
        <v>45826</v>
      </c>
      <c r="R2" s="31">
        <v>45841</v>
      </c>
      <c r="S2" s="31">
        <v>45855</v>
      </c>
      <c r="T2" s="31">
        <v>45869</v>
      </c>
      <c r="U2" s="31">
        <v>45883</v>
      </c>
      <c r="V2" s="31">
        <v>45897</v>
      </c>
      <c r="W2" s="31">
        <v>45911</v>
      </c>
      <c r="X2" s="31">
        <v>45826</v>
      </c>
      <c r="Y2" s="31">
        <v>45841</v>
      </c>
      <c r="Z2" s="31">
        <v>45855</v>
      </c>
      <c r="AA2" s="31">
        <v>45869</v>
      </c>
      <c r="AB2" s="31">
        <v>45883</v>
      </c>
      <c r="AC2" s="31">
        <v>45897</v>
      </c>
      <c r="AD2" s="31">
        <v>45911</v>
      </c>
      <c r="AE2" s="31">
        <v>45826</v>
      </c>
      <c r="AF2" s="31">
        <v>45841</v>
      </c>
      <c r="AG2" s="31">
        <v>45855</v>
      </c>
      <c r="AH2" s="31">
        <v>45869</v>
      </c>
      <c r="AI2" s="31">
        <v>45883</v>
      </c>
      <c r="AJ2" s="31">
        <v>45897</v>
      </c>
      <c r="AK2" s="31">
        <v>45911</v>
      </c>
      <c r="AL2" s="6"/>
      <c r="AM2" s="6"/>
    </row>
    <row r="3" spans="1:39" ht="63" x14ac:dyDescent="0.25">
      <c r="A3" s="4" t="s">
        <v>97</v>
      </c>
      <c r="B3" s="4" t="s">
        <v>7</v>
      </c>
      <c r="C3" s="99" t="s">
        <v>72</v>
      </c>
      <c r="D3" s="67" t="s">
        <v>0</v>
      </c>
      <c r="E3" s="8" t="s">
        <v>9</v>
      </c>
      <c r="F3" s="8" t="s">
        <v>9</v>
      </c>
      <c r="G3" s="8" t="s">
        <v>9</v>
      </c>
      <c r="H3" s="8" t="s">
        <v>9</v>
      </c>
      <c r="I3" s="8" t="s">
        <v>9</v>
      </c>
      <c r="J3" s="8" t="s">
        <v>9</v>
      </c>
      <c r="K3" s="8" t="s">
        <v>9</v>
      </c>
      <c r="L3" s="8" t="s">
        <v>13</v>
      </c>
      <c r="M3" s="8" t="s">
        <v>14</v>
      </c>
      <c r="N3" s="8" t="s">
        <v>22</v>
      </c>
      <c r="O3" s="8" t="s">
        <v>22</v>
      </c>
      <c r="P3" s="8" t="s">
        <v>22</v>
      </c>
      <c r="Q3" s="8" t="s">
        <v>10</v>
      </c>
      <c r="R3" s="8" t="s">
        <v>10</v>
      </c>
      <c r="S3" s="8" t="s">
        <v>10</v>
      </c>
      <c r="T3" s="8" t="s">
        <v>10</v>
      </c>
      <c r="U3" s="8" t="s">
        <v>10</v>
      </c>
      <c r="V3" s="8" t="s">
        <v>10</v>
      </c>
      <c r="W3" s="8" t="s">
        <v>10</v>
      </c>
      <c r="X3" s="8" t="s">
        <v>11</v>
      </c>
      <c r="Y3" s="8" t="s">
        <v>11</v>
      </c>
      <c r="Z3" s="8" t="s">
        <v>11</v>
      </c>
      <c r="AA3" s="8" t="s">
        <v>11</v>
      </c>
      <c r="AB3" s="8" t="s">
        <v>11</v>
      </c>
      <c r="AC3" s="8" t="s">
        <v>11</v>
      </c>
      <c r="AD3" s="8" t="s">
        <v>11</v>
      </c>
      <c r="AE3" s="8" t="s">
        <v>15</v>
      </c>
      <c r="AF3" s="8" t="s">
        <v>15</v>
      </c>
      <c r="AG3" s="8" t="s">
        <v>15</v>
      </c>
      <c r="AH3" s="8" t="s">
        <v>15</v>
      </c>
      <c r="AI3" s="8" t="s">
        <v>15</v>
      </c>
      <c r="AJ3" s="8" t="s">
        <v>15</v>
      </c>
      <c r="AK3" s="8" t="s">
        <v>15</v>
      </c>
      <c r="AL3" s="8" t="s">
        <v>16</v>
      </c>
      <c r="AM3" s="8" t="s">
        <v>17</v>
      </c>
    </row>
    <row r="4" spans="1:39" s="97" customFormat="1" ht="15.75" x14ac:dyDescent="0.25">
      <c r="A4" s="92" t="s">
        <v>98</v>
      </c>
      <c r="B4" s="93" t="s">
        <v>24</v>
      </c>
      <c r="C4" s="93" t="s">
        <v>25</v>
      </c>
      <c r="D4" s="93" t="s">
        <v>73</v>
      </c>
      <c r="E4" s="94">
        <v>94</v>
      </c>
      <c r="F4" s="94">
        <v>104</v>
      </c>
      <c r="G4" s="94">
        <v>107</v>
      </c>
      <c r="H4" s="94">
        <v>105</v>
      </c>
      <c r="I4" s="94">
        <v>107</v>
      </c>
      <c r="J4" s="94">
        <v>114</v>
      </c>
      <c r="K4" s="94">
        <v>123</v>
      </c>
      <c r="L4" s="104">
        <f>(H4-E4)/42</f>
        <v>0.26190476190476192</v>
      </c>
      <c r="M4" s="104">
        <f>(K4-E4)/84</f>
        <v>0.34523809523809523</v>
      </c>
      <c r="N4" s="96">
        <v>29</v>
      </c>
      <c r="O4" s="96">
        <v>34</v>
      </c>
      <c r="P4" s="94">
        <v>31.5</v>
      </c>
      <c r="Q4" s="96">
        <v>3</v>
      </c>
      <c r="R4" s="96">
        <v>3</v>
      </c>
      <c r="S4" s="96">
        <v>3</v>
      </c>
      <c r="T4" s="94">
        <v>3.25</v>
      </c>
      <c r="U4" s="94">
        <v>3.25</v>
      </c>
      <c r="V4" s="94">
        <v>3.25</v>
      </c>
      <c r="W4" s="94">
        <v>3.25</v>
      </c>
      <c r="X4" s="94">
        <v>1</v>
      </c>
      <c r="Y4" s="94">
        <v>1</v>
      </c>
      <c r="Z4" s="94">
        <v>2</v>
      </c>
      <c r="AA4" s="94">
        <v>2</v>
      </c>
      <c r="AB4" s="94">
        <v>2</v>
      </c>
      <c r="AC4" s="94">
        <v>1</v>
      </c>
      <c r="AD4" s="94">
        <v>1</v>
      </c>
      <c r="AE4" s="94">
        <v>140</v>
      </c>
      <c r="AF4" s="94">
        <v>45</v>
      </c>
      <c r="AG4" s="94">
        <v>50</v>
      </c>
      <c r="AH4" s="95">
        <v>65</v>
      </c>
      <c r="AI4" s="94">
        <v>285</v>
      </c>
      <c r="AJ4" s="94">
        <v>239</v>
      </c>
      <c r="AK4" s="94">
        <v>268</v>
      </c>
      <c r="AL4" s="106">
        <f>AVERAGE(AE4:AH4)</f>
        <v>75</v>
      </c>
      <c r="AM4" s="106">
        <f>AVERAGE(AE4:AK4)</f>
        <v>156</v>
      </c>
    </row>
    <row r="5" spans="1:39" ht="15.75" x14ac:dyDescent="0.25">
      <c r="A5" s="91" t="s">
        <v>98</v>
      </c>
      <c r="B5" s="32" t="s">
        <v>26</v>
      </c>
      <c r="C5" s="32" t="s">
        <v>27</v>
      </c>
      <c r="D5" s="32" t="s">
        <v>89</v>
      </c>
      <c r="E5" s="81">
        <v>81</v>
      </c>
      <c r="F5" s="81">
        <v>89</v>
      </c>
      <c r="G5" s="81">
        <v>92</v>
      </c>
      <c r="H5" s="81">
        <v>98</v>
      </c>
      <c r="I5" s="81">
        <v>104</v>
      </c>
      <c r="J5" s="81">
        <v>108</v>
      </c>
      <c r="K5" s="81">
        <v>113</v>
      </c>
      <c r="L5" s="105">
        <f t="shared" ref="L5:L30" si="0">(H5-E5)/42</f>
        <v>0.40476190476190477</v>
      </c>
      <c r="M5" s="105">
        <f t="shared" ref="M5:M30" si="1">(K5-E5)/84</f>
        <v>0.38095238095238093</v>
      </c>
      <c r="N5" s="82">
        <v>30</v>
      </c>
      <c r="O5" s="82">
        <v>31</v>
      </c>
      <c r="P5" s="81">
        <v>30.5</v>
      </c>
      <c r="Q5" s="81">
        <v>3.25</v>
      </c>
      <c r="R5" s="81">
        <v>3.25</v>
      </c>
      <c r="S5" s="81">
        <v>3.25</v>
      </c>
      <c r="T5" s="81">
        <v>3.25</v>
      </c>
      <c r="U5" s="81">
        <v>3.25</v>
      </c>
      <c r="V5" s="81">
        <v>3.5</v>
      </c>
      <c r="W5" s="81">
        <v>3.25</v>
      </c>
      <c r="X5" s="81">
        <v>1</v>
      </c>
      <c r="Y5" s="81">
        <v>1</v>
      </c>
      <c r="Z5" s="81">
        <v>1</v>
      </c>
      <c r="AA5" s="81">
        <v>2</v>
      </c>
      <c r="AB5" s="81">
        <v>1</v>
      </c>
      <c r="AC5" s="81">
        <v>2</v>
      </c>
      <c r="AD5" s="81">
        <v>2</v>
      </c>
      <c r="AE5" s="81">
        <v>70</v>
      </c>
      <c r="AF5" s="81">
        <v>34</v>
      </c>
      <c r="AG5" s="81">
        <v>157</v>
      </c>
      <c r="AH5" s="81">
        <v>129</v>
      </c>
      <c r="AI5" s="81">
        <v>394</v>
      </c>
      <c r="AJ5" s="81">
        <v>12</v>
      </c>
      <c r="AK5" s="81">
        <v>37</v>
      </c>
      <c r="AL5" s="107">
        <f t="shared" ref="AL5:AL30" si="2">AVERAGE(AE5:AH5)</f>
        <v>97.5</v>
      </c>
      <c r="AM5" s="107">
        <f t="shared" ref="AM5:AM30" si="3">AVERAGE(AE5:AK5)</f>
        <v>119</v>
      </c>
    </row>
    <row r="6" spans="1:39" s="97" customFormat="1" ht="15.75" x14ac:dyDescent="0.25">
      <c r="A6" s="92" t="s">
        <v>98</v>
      </c>
      <c r="B6" s="93" t="s">
        <v>28</v>
      </c>
      <c r="C6" s="93" t="s">
        <v>29</v>
      </c>
      <c r="D6" s="93" t="s">
        <v>89</v>
      </c>
      <c r="E6" s="94">
        <v>70</v>
      </c>
      <c r="F6" s="94">
        <v>76</v>
      </c>
      <c r="G6" s="94">
        <v>82</v>
      </c>
      <c r="H6" s="94">
        <v>83</v>
      </c>
      <c r="I6" s="94">
        <v>90</v>
      </c>
      <c r="J6" s="94">
        <v>92</v>
      </c>
      <c r="K6" s="94">
        <v>100</v>
      </c>
      <c r="L6" s="104">
        <f t="shared" si="0"/>
        <v>0.30952380952380953</v>
      </c>
      <c r="M6" s="104">
        <f t="shared" si="1"/>
        <v>0.35714285714285715</v>
      </c>
      <c r="N6" s="96">
        <v>28</v>
      </c>
      <c r="O6" s="94">
        <v>31.5</v>
      </c>
      <c r="P6" s="96">
        <v>31</v>
      </c>
      <c r="Q6" s="96">
        <v>3</v>
      </c>
      <c r="R6" s="96">
        <v>3</v>
      </c>
      <c r="S6" s="96">
        <v>3</v>
      </c>
      <c r="T6" s="96">
        <v>3</v>
      </c>
      <c r="U6" s="96">
        <v>3</v>
      </c>
      <c r="V6" s="94">
        <v>3.25</v>
      </c>
      <c r="W6" s="94">
        <v>3.25</v>
      </c>
      <c r="X6" s="94">
        <v>2</v>
      </c>
      <c r="Y6" s="94">
        <v>2</v>
      </c>
      <c r="Z6" s="94">
        <v>2</v>
      </c>
      <c r="AA6" s="94">
        <v>2</v>
      </c>
      <c r="AB6" s="94">
        <v>2</v>
      </c>
      <c r="AC6" s="94">
        <v>2</v>
      </c>
      <c r="AD6" s="94">
        <v>1</v>
      </c>
      <c r="AE6" s="94">
        <v>82</v>
      </c>
      <c r="AF6" s="94">
        <v>163</v>
      </c>
      <c r="AG6" s="94">
        <v>358</v>
      </c>
      <c r="AH6" s="94">
        <v>9</v>
      </c>
      <c r="AI6" s="94">
        <v>242</v>
      </c>
      <c r="AJ6" s="94">
        <v>634</v>
      </c>
      <c r="AK6" s="94">
        <v>87</v>
      </c>
      <c r="AL6" s="106">
        <f t="shared" si="2"/>
        <v>153</v>
      </c>
      <c r="AM6" s="106">
        <f t="shared" si="3"/>
        <v>225</v>
      </c>
    </row>
    <row r="7" spans="1:39" ht="15.75" x14ac:dyDescent="0.25">
      <c r="A7" s="91" t="s">
        <v>98</v>
      </c>
      <c r="B7" s="32" t="s">
        <v>30</v>
      </c>
      <c r="C7" s="32" t="s">
        <v>31</v>
      </c>
      <c r="D7" s="32" t="s">
        <v>81</v>
      </c>
      <c r="E7" s="81">
        <v>92</v>
      </c>
      <c r="F7" s="81">
        <v>97</v>
      </c>
      <c r="G7" s="81">
        <v>105</v>
      </c>
      <c r="H7" s="81">
        <v>107</v>
      </c>
      <c r="I7" s="81">
        <v>109</v>
      </c>
      <c r="J7" s="81">
        <v>112</v>
      </c>
      <c r="K7" s="81">
        <v>112</v>
      </c>
      <c r="L7" s="105">
        <f t="shared" si="0"/>
        <v>0.35714285714285715</v>
      </c>
      <c r="M7" s="105">
        <f t="shared" si="1"/>
        <v>0.23809523809523808</v>
      </c>
      <c r="N7" s="82">
        <v>30</v>
      </c>
      <c r="O7" s="82">
        <v>29</v>
      </c>
      <c r="P7" s="81">
        <v>32.5</v>
      </c>
      <c r="Q7" s="81">
        <v>3.25</v>
      </c>
      <c r="R7" s="82">
        <v>3</v>
      </c>
      <c r="S7" s="81">
        <v>3.25</v>
      </c>
      <c r="T7" s="81">
        <v>3.25</v>
      </c>
      <c r="U7" s="82">
        <v>3</v>
      </c>
      <c r="V7" s="81">
        <v>3.25</v>
      </c>
      <c r="W7" s="81">
        <v>3.25</v>
      </c>
      <c r="X7" s="81">
        <v>1</v>
      </c>
      <c r="Y7" s="81">
        <v>1</v>
      </c>
      <c r="Z7" s="81">
        <v>1</v>
      </c>
      <c r="AA7" s="81">
        <v>1</v>
      </c>
      <c r="AB7" s="81">
        <v>1</v>
      </c>
      <c r="AC7" s="81">
        <v>2</v>
      </c>
      <c r="AD7" s="81">
        <v>2</v>
      </c>
      <c r="AE7" s="81">
        <v>304</v>
      </c>
      <c r="AF7" s="81">
        <v>277</v>
      </c>
      <c r="AG7" s="81">
        <v>256</v>
      </c>
      <c r="AH7" s="81">
        <v>84</v>
      </c>
      <c r="AI7" s="81">
        <v>1111</v>
      </c>
      <c r="AJ7" s="81">
        <v>3763</v>
      </c>
      <c r="AK7" s="81">
        <v>23</v>
      </c>
      <c r="AL7" s="107">
        <f t="shared" si="2"/>
        <v>230.25</v>
      </c>
      <c r="AM7" s="107">
        <f t="shared" si="3"/>
        <v>831.14285714285711</v>
      </c>
    </row>
    <row r="8" spans="1:39" s="97" customFormat="1" ht="15.75" x14ac:dyDescent="0.25">
      <c r="A8" s="92" t="s">
        <v>98</v>
      </c>
      <c r="B8" s="93" t="s">
        <v>32</v>
      </c>
      <c r="C8" s="93" t="s">
        <v>33</v>
      </c>
      <c r="D8" s="93" t="s">
        <v>89</v>
      </c>
      <c r="E8" s="94">
        <v>88</v>
      </c>
      <c r="F8" s="94">
        <v>98</v>
      </c>
      <c r="G8" s="94">
        <v>102</v>
      </c>
      <c r="H8" s="94">
        <v>103</v>
      </c>
      <c r="I8" s="94">
        <v>112</v>
      </c>
      <c r="J8" s="94">
        <v>113</v>
      </c>
      <c r="K8" s="94">
        <v>115</v>
      </c>
      <c r="L8" s="104">
        <f t="shared" si="0"/>
        <v>0.35714285714285715</v>
      </c>
      <c r="M8" s="104">
        <f t="shared" si="1"/>
        <v>0.32142857142857145</v>
      </c>
      <c r="N8" s="96">
        <v>29.5</v>
      </c>
      <c r="O8" s="96">
        <v>31</v>
      </c>
      <c r="P8" s="96">
        <v>30</v>
      </c>
      <c r="Q8" s="94">
        <v>3.25</v>
      </c>
      <c r="R8" s="94">
        <v>3.5</v>
      </c>
      <c r="S8" s="94">
        <v>3.25</v>
      </c>
      <c r="T8" s="94">
        <v>3.25</v>
      </c>
      <c r="U8" s="94">
        <v>3.25</v>
      </c>
      <c r="V8" s="94">
        <v>3.25</v>
      </c>
      <c r="W8" s="94">
        <v>3.25</v>
      </c>
      <c r="X8" s="94">
        <v>1</v>
      </c>
      <c r="Y8" s="94">
        <v>1</v>
      </c>
      <c r="Z8" s="94">
        <v>1</v>
      </c>
      <c r="AA8" s="94">
        <v>2</v>
      </c>
      <c r="AB8" s="94">
        <v>2</v>
      </c>
      <c r="AC8" s="94">
        <v>2</v>
      </c>
      <c r="AD8" s="94">
        <v>1</v>
      </c>
      <c r="AE8" s="94">
        <v>124</v>
      </c>
      <c r="AF8" s="94">
        <v>71</v>
      </c>
      <c r="AG8" s="94">
        <v>112</v>
      </c>
      <c r="AH8" s="94">
        <v>54</v>
      </c>
      <c r="AI8" s="94">
        <v>274</v>
      </c>
      <c r="AJ8" s="94">
        <v>1781</v>
      </c>
      <c r="AK8" s="94">
        <v>2809</v>
      </c>
      <c r="AL8" s="106">
        <f t="shared" si="2"/>
        <v>90.25</v>
      </c>
      <c r="AM8" s="106">
        <f t="shared" si="3"/>
        <v>746.42857142857144</v>
      </c>
    </row>
    <row r="9" spans="1:39" ht="15.75" x14ac:dyDescent="0.25">
      <c r="A9" s="91" t="s">
        <v>82</v>
      </c>
      <c r="B9" s="32" t="s">
        <v>34</v>
      </c>
      <c r="C9" s="32" t="s">
        <v>35</v>
      </c>
      <c r="D9" s="32" t="s">
        <v>73</v>
      </c>
      <c r="E9" s="81">
        <v>73</v>
      </c>
      <c r="F9" s="81">
        <v>76</v>
      </c>
      <c r="G9" s="81">
        <v>78</v>
      </c>
      <c r="H9" s="81">
        <v>84</v>
      </c>
      <c r="I9" s="81">
        <v>84</v>
      </c>
      <c r="J9" s="81">
        <v>87</v>
      </c>
      <c r="K9" s="81">
        <v>92</v>
      </c>
      <c r="L9" s="105">
        <f t="shared" si="0"/>
        <v>0.26190476190476192</v>
      </c>
      <c r="M9" s="105">
        <f t="shared" si="1"/>
        <v>0.22619047619047619</v>
      </c>
      <c r="N9" s="82">
        <v>26.5</v>
      </c>
      <c r="O9" s="82">
        <v>29</v>
      </c>
      <c r="P9" s="82">
        <v>30</v>
      </c>
      <c r="Q9" s="81">
        <v>2.75</v>
      </c>
      <c r="R9" s="82">
        <v>3</v>
      </c>
      <c r="S9" s="82">
        <v>3</v>
      </c>
      <c r="T9" s="82">
        <v>3</v>
      </c>
      <c r="U9" s="81">
        <v>3.25</v>
      </c>
      <c r="V9" s="82">
        <v>3</v>
      </c>
      <c r="W9" s="81">
        <v>3.5</v>
      </c>
      <c r="X9" s="81">
        <v>2</v>
      </c>
      <c r="Y9" s="81">
        <v>2</v>
      </c>
      <c r="Z9" s="81">
        <v>2</v>
      </c>
      <c r="AA9" s="81">
        <v>2</v>
      </c>
      <c r="AB9" s="81">
        <v>1</v>
      </c>
      <c r="AC9" s="81">
        <v>2</v>
      </c>
      <c r="AD9" s="81">
        <v>1</v>
      </c>
      <c r="AE9" s="81">
        <v>0</v>
      </c>
      <c r="AF9" s="81">
        <v>0</v>
      </c>
      <c r="AG9" s="81">
        <v>28</v>
      </c>
      <c r="AH9" s="81">
        <v>2</v>
      </c>
      <c r="AI9" s="81">
        <v>34</v>
      </c>
      <c r="AJ9" s="81">
        <v>659</v>
      </c>
      <c r="AK9" s="81">
        <v>88</v>
      </c>
      <c r="AL9" s="107">
        <f t="shared" si="2"/>
        <v>7.5</v>
      </c>
      <c r="AM9" s="107">
        <f t="shared" si="3"/>
        <v>115.85714285714286</v>
      </c>
    </row>
    <row r="10" spans="1:39" s="97" customFormat="1" ht="15.75" x14ac:dyDescent="0.25">
      <c r="A10" s="92" t="s">
        <v>98</v>
      </c>
      <c r="B10" s="93" t="s">
        <v>36</v>
      </c>
      <c r="C10" s="93" t="s">
        <v>37</v>
      </c>
      <c r="D10" s="93" t="s">
        <v>73</v>
      </c>
      <c r="E10" s="94">
        <v>74</v>
      </c>
      <c r="F10" s="94">
        <v>79</v>
      </c>
      <c r="G10" s="94">
        <v>85</v>
      </c>
      <c r="H10" s="94">
        <v>90</v>
      </c>
      <c r="I10" s="94">
        <v>94</v>
      </c>
      <c r="J10" s="94">
        <v>96</v>
      </c>
      <c r="K10" s="94">
        <v>96</v>
      </c>
      <c r="L10" s="104">
        <f t="shared" si="0"/>
        <v>0.38095238095238093</v>
      </c>
      <c r="M10" s="104">
        <f t="shared" si="1"/>
        <v>0.26190476190476192</v>
      </c>
      <c r="N10" s="96">
        <v>27</v>
      </c>
      <c r="O10" s="96">
        <v>31</v>
      </c>
      <c r="P10" s="96">
        <v>33</v>
      </c>
      <c r="Q10" s="96">
        <v>3</v>
      </c>
      <c r="R10" s="96">
        <v>3</v>
      </c>
      <c r="S10" s="96">
        <v>3</v>
      </c>
      <c r="T10" s="94">
        <v>3.25</v>
      </c>
      <c r="U10" s="94">
        <v>3.25</v>
      </c>
      <c r="V10" s="96">
        <v>3</v>
      </c>
      <c r="W10" s="96">
        <v>3</v>
      </c>
      <c r="X10" s="94">
        <v>2</v>
      </c>
      <c r="Y10" s="94">
        <v>1</v>
      </c>
      <c r="Z10" s="94">
        <v>2</v>
      </c>
      <c r="AA10" s="94">
        <v>2</v>
      </c>
      <c r="AB10" s="94">
        <v>1</v>
      </c>
      <c r="AC10" s="94">
        <v>2</v>
      </c>
      <c r="AD10" s="94">
        <v>1</v>
      </c>
      <c r="AE10" s="94">
        <v>384</v>
      </c>
      <c r="AF10" s="94">
        <v>141</v>
      </c>
      <c r="AG10" s="94">
        <v>930</v>
      </c>
      <c r="AH10" s="94">
        <v>1717</v>
      </c>
      <c r="AI10" s="94">
        <v>4729</v>
      </c>
      <c r="AJ10" s="94">
        <v>1166</v>
      </c>
      <c r="AK10" s="94">
        <v>2060</v>
      </c>
      <c r="AL10" s="106">
        <f t="shared" si="2"/>
        <v>793</v>
      </c>
      <c r="AM10" s="106">
        <f t="shared" si="3"/>
        <v>1589.5714285714287</v>
      </c>
    </row>
    <row r="11" spans="1:39" ht="15.75" x14ac:dyDescent="0.25">
      <c r="A11" s="91" t="s">
        <v>98</v>
      </c>
      <c r="B11" s="32" t="s">
        <v>38</v>
      </c>
      <c r="C11" s="32" t="s">
        <v>39</v>
      </c>
      <c r="D11" s="32" t="s">
        <v>89</v>
      </c>
      <c r="E11" s="81">
        <v>94</v>
      </c>
      <c r="F11" s="81">
        <v>98</v>
      </c>
      <c r="G11" s="81">
        <v>105</v>
      </c>
      <c r="H11" s="81">
        <v>106</v>
      </c>
      <c r="I11" s="81">
        <v>107</v>
      </c>
      <c r="J11" s="81">
        <v>110</v>
      </c>
      <c r="K11" s="81">
        <v>120</v>
      </c>
      <c r="L11" s="105">
        <f t="shared" si="0"/>
        <v>0.2857142857142857</v>
      </c>
      <c r="M11" s="105">
        <f t="shared" si="1"/>
        <v>0.30952380952380953</v>
      </c>
      <c r="N11" s="82">
        <v>29.5</v>
      </c>
      <c r="O11" s="82">
        <v>32</v>
      </c>
      <c r="P11" s="81">
        <v>29.5</v>
      </c>
      <c r="Q11" s="82">
        <v>3</v>
      </c>
      <c r="R11" s="81">
        <v>3.25</v>
      </c>
      <c r="S11" s="82">
        <v>3</v>
      </c>
      <c r="T11" s="82">
        <v>3</v>
      </c>
      <c r="U11" s="81">
        <v>3.25</v>
      </c>
      <c r="V11" s="81">
        <v>3.25</v>
      </c>
      <c r="W11" s="81">
        <v>3.5</v>
      </c>
      <c r="X11" s="81">
        <v>1</v>
      </c>
      <c r="Y11" s="81">
        <v>1</v>
      </c>
      <c r="Z11" s="81">
        <v>1</v>
      </c>
      <c r="AA11" s="81">
        <v>2</v>
      </c>
      <c r="AB11" s="81">
        <v>2</v>
      </c>
      <c r="AC11" s="81">
        <v>1</v>
      </c>
      <c r="AD11" s="81">
        <v>1</v>
      </c>
      <c r="AE11" s="81">
        <v>170</v>
      </c>
      <c r="AF11" s="81">
        <v>74</v>
      </c>
      <c r="AG11" s="81">
        <v>716</v>
      </c>
      <c r="AH11" s="81">
        <v>558</v>
      </c>
      <c r="AI11" s="81">
        <v>5582</v>
      </c>
      <c r="AJ11" s="81">
        <v>629</v>
      </c>
      <c r="AK11" s="81">
        <v>98</v>
      </c>
      <c r="AL11" s="107">
        <f t="shared" si="2"/>
        <v>379.5</v>
      </c>
      <c r="AM11" s="107">
        <f t="shared" si="3"/>
        <v>1118.1428571428571</v>
      </c>
    </row>
    <row r="12" spans="1:39" s="97" customFormat="1" ht="15.75" x14ac:dyDescent="0.25">
      <c r="A12" s="92" t="s">
        <v>82</v>
      </c>
      <c r="B12" s="93" t="s">
        <v>40</v>
      </c>
      <c r="C12" s="93" t="s">
        <v>41</v>
      </c>
      <c r="D12" s="93" t="s">
        <v>73</v>
      </c>
      <c r="E12" s="94">
        <v>75</v>
      </c>
      <c r="F12" s="94">
        <v>81</v>
      </c>
      <c r="G12" s="94">
        <v>83</v>
      </c>
      <c r="H12" s="94">
        <v>86</v>
      </c>
      <c r="I12" s="94">
        <v>91</v>
      </c>
      <c r="J12" s="94">
        <v>91</v>
      </c>
      <c r="K12" s="94">
        <v>94</v>
      </c>
      <c r="L12" s="104">
        <f t="shared" si="0"/>
        <v>0.26190476190476192</v>
      </c>
      <c r="M12" s="104">
        <f t="shared" si="1"/>
        <v>0.22619047619047619</v>
      </c>
      <c r="N12" s="96">
        <v>25.5</v>
      </c>
      <c r="O12" s="96">
        <v>30</v>
      </c>
      <c r="P12" s="94">
        <v>27.5</v>
      </c>
      <c r="Q12" s="96">
        <v>3</v>
      </c>
      <c r="R12" s="94">
        <v>3.25</v>
      </c>
      <c r="S12" s="96">
        <v>3</v>
      </c>
      <c r="T12" s="96">
        <v>3</v>
      </c>
      <c r="U12" s="96">
        <v>3</v>
      </c>
      <c r="V12" s="94">
        <v>2.75</v>
      </c>
      <c r="W12" s="94">
        <v>3.25</v>
      </c>
      <c r="X12" s="94">
        <v>2</v>
      </c>
      <c r="Y12" s="94">
        <v>1</v>
      </c>
      <c r="Z12" s="94">
        <v>2</v>
      </c>
      <c r="AA12" s="94">
        <v>1</v>
      </c>
      <c r="AB12" s="94">
        <v>2</v>
      </c>
      <c r="AC12" s="94">
        <v>2</v>
      </c>
      <c r="AD12" s="94">
        <v>2</v>
      </c>
      <c r="AE12" s="94">
        <v>0</v>
      </c>
      <c r="AF12" s="94">
        <v>0</v>
      </c>
      <c r="AG12" s="94">
        <v>62</v>
      </c>
      <c r="AH12" s="94">
        <v>74</v>
      </c>
      <c r="AI12" s="94">
        <v>174</v>
      </c>
      <c r="AJ12" s="94">
        <v>112</v>
      </c>
      <c r="AK12" s="94">
        <v>649</v>
      </c>
      <c r="AL12" s="106">
        <f t="shared" si="2"/>
        <v>34</v>
      </c>
      <c r="AM12" s="106">
        <f t="shared" si="3"/>
        <v>153</v>
      </c>
    </row>
    <row r="13" spans="1:39" ht="15.75" x14ac:dyDescent="0.25">
      <c r="A13" s="91" t="s">
        <v>92</v>
      </c>
      <c r="B13" s="32">
        <v>19020</v>
      </c>
      <c r="C13" s="32" t="s">
        <v>42</v>
      </c>
      <c r="D13" s="32" t="s">
        <v>96</v>
      </c>
      <c r="E13" s="81">
        <v>59</v>
      </c>
      <c r="F13" s="81">
        <v>66</v>
      </c>
      <c r="G13" s="81">
        <v>63</v>
      </c>
      <c r="H13" s="81">
        <v>70</v>
      </c>
      <c r="I13" s="81">
        <v>83</v>
      </c>
      <c r="J13" s="81">
        <v>83</v>
      </c>
      <c r="K13" s="81">
        <v>93</v>
      </c>
      <c r="L13" s="105">
        <f t="shared" si="0"/>
        <v>0.26190476190476192</v>
      </c>
      <c r="M13" s="105">
        <f t="shared" si="1"/>
        <v>0.40476190476190477</v>
      </c>
      <c r="N13" s="82">
        <v>24.5</v>
      </c>
      <c r="O13" s="82">
        <v>30</v>
      </c>
      <c r="P13" s="82">
        <v>30</v>
      </c>
      <c r="Q13" s="81">
        <v>2.75</v>
      </c>
      <c r="R13" s="81">
        <v>2.75</v>
      </c>
      <c r="S13" s="81">
        <v>2.75</v>
      </c>
      <c r="T13" s="82">
        <v>3</v>
      </c>
      <c r="U13" s="82">
        <v>3</v>
      </c>
      <c r="V13" s="81">
        <v>2.75</v>
      </c>
      <c r="W13" s="81">
        <v>3.25</v>
      </c>
      <c r="X13" s="81">
        <v>2</v>
      </c>
      <c r="Y13" s="81">
        <v>1</v>
      </c>
      <c r="Z13" s="81">
        <v>2</v>
      </c>
      <c r="AA13" s="81">
        <v>2</v>
      </c>
      <c r="AB13" s="81">
        <v>2</v>
      </c>
      <c r="AC13" s="81">
        <v>2</v>
      </c>
      <c r="AD13" s="81">
        <v>1</v>
      </c>
      <c r="AE13" s="81">
        <v>0</v>
      </c>
      <c r="AF13" s="81">
        <v>6</v>
      </c>
      <c r="AG13" s="81">
        <v>1166</v>
      </c>
      <c r="AH13" s="81">
        <v>660</v>
      </c>
      <c r="AI13" s="81">
        <v>3043</v>
      </c>
      <c r="AJ13" s="81">
        <v>515</v>
      </c>
      <c r="AK13" s="81">
        <v>45</v>
      </c>
      <c r="AL13" s="107">
        <f t="shared" si="2"/>
        <v>458</v>
      </c>
      <c r="AM13" s="107">
        <f t="shared" si="3"/>
        <v>776.42857142857144</v>
      </c>
    </row>
    <row r="14" spans="1:39" s="97" customFormat="1" ht="15.75" x14ac:dyDescent="0.25">
      <c r="A14" s="92" t="s">
        <v>92</v>
      </c>
      <c r="B14" s="93">
        <v>19207</v>
      </c>
      <c r="C14" s="93" t="s">
        <v>43</v>
      </c>
      <c r="D14" s="97" t="s">
        <v>95</v>
      </c>
      <c r="E14" s="94">
        <v>62</v>
      </c>
      <c r="F14" s="94">
        <v>67</v>
      </c>
      <c r="G14" s="94">
        <v>71</v>
      </c>
      <c r="H14" s="94">
        <v>72</v>
      </c>
      <c r="I14" s="94">
        <v>77</v>
      </c>
      <c r="J14" s="94">
        <v>81</v>
      </c>
      <c r="K14" s="94">
        <v>85</v>
      </c>
      <c r="L14" s="104">
        <f t="shared" si="0"/>
        <v>0.23809523809523808</v>
      </c>
      <c r="M14" s="104">
        <f t="shared" si="1"/>
        <v>0.27380952380952384</v>
      </c>
      <c r="N14" s="96">
        <v>26.5</v>
      </c>
      <c r="O14" s="96">
        <v>29</v>
      </c>
      <c r="P14" s="94">
        <v>29.5</v>
      </c>
      <c r="Q14" s="96">
        <v>3</v>
      </c>
      <c r="R14" s="94">
        <v>3.5</v>
      </c>
      <c r="S14" s="98">
        <v>3.25</v>
      </c>
      <c r="T14" s="94">
        <v>3.25</v>
      </c>
      <c r="U14" s="96">
        <v>3</v>
      </c>
      <c r="V14" s="96">
        <v>3</v>
      </c>
      <c r="W14" s="94">
        <v>3.25</v>
      </c>
      <c r="X14" s="94">
        <v>1</v>
      </c>
      <c r="Y14" s="94">
        <v>1</v>
      </c>
      <c r="Z14" s="94">
        <v>1</v>
      </c>
      <c r="AA14" s="94">
        <v>2</v>
      </c>
      <c r="AB14" s="94">
        <v>2</v>
      </c>
      <c r="AC14" s="94">
        <v>1</v>
      </c>
      <c r="AD14" s="94">
        <v>2</v>
      </c>
      <c r="AE14" s="94">
        <v>2</v>
      </c>
      <c r="AF14" s="94">
        <v>5</v>
      </c>
      <c r="AG14" s="94">
        <v>101</v>
      </c>
      <c r="AH14" s="94">
        <v>12</v>
      </c>
      <c r="AI14" s="94">
        <v>515</v>
      </c>
      <c r="AJ14" s="94">
        <v>301</v>
      </c>
      <c r="AK14" s="94">
        <v>99</v>
      </c>
      <c r="AL14" s="106">
        <f t="shared" si="2"/>
        <v>30</v>
      </c>
      <c r="AM14" s="106">
        <f t="shared" si="3"/>
        <v>147.85714285714286</v>
      </c>
    </row>
    <row r="15" spans="1:39" ht="15.75" x14ac:dyDescent="0.25">
      <c r="A15" s="91" t="s">
        <v>92</v>
      </c>
      <c r="B15" s="32">
        <v>19293</v>
      </c>
      <c r="C15" s="32" t="s">
        <v>44</v>
      </c>
      <c r="D15" s="32" t="s">
        <v>89</v>
      </c>
      <c r="E15" s="81">
        <v>52</v>
      </c>
      <c r="F15" s="81">
        <v>61</v>
      </c>
      <c r="G15" s="81">
        <v>71</v>
      </c>
      <c r="H15" s="81">
        <v>71</v>
      </c>
      <c r="I15" s="81">
        <v>77</v>
      </c>
      <c r="J15" s="81">
        <v>79</v>
      </c>
      <c r="K15" s="81">
        <v>86</v>
      </c>
      <c r="L15" s="105">
        <f t="shared" si="0"/>
        <v>0.45238095238095238</v>
      </c>
      <c r="M15" s="105">
        <f t="shared" si="1"/>
        <v>0.40476190476190477</v>
      </c>
      <c r="N15" s="82">
        <v>24.5</v>
      </c>
      <c r="O15" s="82">
        <v>30</v>
      </c>
      <c r="P15" s="82">
        <v>30</v>
      </c>
      <c r="Q15" s="82">
        <v>3</v>
      </c>
      <c r="R15" s="82">
        <v>3</v>
      </c>
      <c r="S15" s="82">
        <v>3</v>
      </c>
      <c r="T15" s="81">
        <v>2.75</v>
      </c>
      <c r="U15" s="81">
        <v>2.75</v>
      </c>
      <c r="V15" s="82">
        <v>3</v>
      </c>
      <c r="W15" s="82">
        <v>3</v>
      </c>
      <c r="X15" s="81">
        <v>1</v>
      </c>
      <c r="Y15" s="81">
        <v>1</v>
      </c>
      <c r="Z15" s="81">
        <v>1</v>
      </c>
      <c r="AA15" s="81">
        <v>2</v>
      </c>
      <c r="AB15" s="81">
        <v>2</v>
      </c>
      <c r="AC15" s="81">
        <v>2</v>
      </c>
      <c r="AD15" s="81">
        <v>1</v>
      </c>
      <c r="AE15" s="81">
        <v>0</v>
      </c>
      <c r="AF15" s="81">
        <v>0</v>
      </c>
      <c r="AG15" s="81">
        <v>160</v>
      </c>
      <c r="AH15" s="81">
        <v>25</v>
      </c>
      <c r="AI15" s="81">
        <v>2334</v>
      </c>
      <c r="AJ15" s="81">
        <v>140</v>
      </c>
      <c r="AK15" s="81">
        <v>322</v>
      </c>
      <c r="AL15" s="107">
        <f t="shared" si="2"/>
        <v>46.25</v>
      </c>
      <c r="AM15" s="107">
        <f t="shared" si="3"/>
        <v>425.85714285714283</v>
      </c>
    </row>
    <row r="16" spans="1:39" s="97" customFormat="1" ht="15.75" x14ac:dyDescent="0.25">
      <c r="A16" s="92" t="s">
        <v>92</v>
      </c>
      <c r="B16" s="93">
        <v>19331</v>
      </c>
      <c r="C16" s="93" t="s">
        <v>45</v>
      </c>
      <c r="D16" s="93" t="s">
        <v>96</v>
      </c>
      <c r="E16" s="94">
        <v>57</v>
      </c>
      <c r="F16" s="94">
        <v>60</v>
      </c>
      <c r="G16" s="94">
        <v>63</v>
      </c>
      <c r="H16" s="94">
        <v>67</v>
      </c>
      <c r="I16" s="94">
        <v>70</v>
      </c>
      <c r="J16" s="94">
        <v>76</v>
      </c>
      <c r="K16" s="94">
        <v>81</v>
      </c>
      <c r="L16" s="104">
        <f t="shared" si="0"/>
        <v>0.23809523809523808</v>
      </c>
      <c r="M16" s="104">
        <f t="shared" si="1"/>
        <v>0.2857142857142857</v>
      </c>
      <c r="N16" s="96">
        <v>26.5</v>
      </c>
      <c r="O16" s="94">
        <v>29.5</v>
      </c>
      <c r="P16" s="96">
        <v>30</v>
      </c>
      <c r="Q16" s="96">
        <v>3</v>
      </c>
      <c r="R16" s="94">
        <v>3.25</v>
      </c>
      <c r="S16" s="94">
        <v>2.75</v>
      </c>
      <c r="T16" s="96">
        <v>3</v>
      </c>
      <c r="U16" s="96">
        <v>3</v>
      </c>
      <c r="V16" s="94">
        <v>3.25</v>
      </c>
      <c r="W16" s="96">
        <v>3</v>
      </c>
      <c r="X16" s="94">
        <v>2</v>
      </c>
      <c r="Y16" s="94">
        <v>2</v>
      </c>
      <c r="Z16" s="94">
        <v>2</v>
      </c>
      <c r="AA16" s="94">
        <v>2</v>
      </c>
      <c r="AB16" s="94">
        <v>2</v>
      </c>
      <c r="AC16" s="94">
        <v>2</v>
      </c>
      <c r="AD16" s="94">
        <v>2</v>
      </c>
      <c r="AE16" s="94">
        <v>2</v>
      </c>
      <c r="AF16" s="94">
        <v>2</v>
      </c>
      <c r="AG16" s="94">
        <v>14</v>
      </c>
      <c r="AH16" s="94">
        <v>273</v>
      </c>
      <c r="AI16" s="94">
        <v>2127</v>
      </c>
      <c r="AJ16" s="94">
        <v>96</v>
      </c>
      <c r="AK16" s="94">
        <v>322</v>
      </c>
      <c r="AL16" s="106">
        <f t="shared" si="2"/>
        <v>72.75</v>
      </c>
      <c r="AM16" s="106">
        <f t="shared" si="3"/>
        <v>405.14285714285717</v>
      </c>
    </row>
    <row r="17" spans="1:39" ht="15.75" x14ac:dyDescent="0.25">
      <c r="A17" s="91" t="s">
        <v>92</v>
      </c>
      <c r="B17" s="32">
        <v>19210</v>
      </c>
      <c r="C17" s="32" t="s">
        <v>46</v>
      </c>
      <c r="D17" t="s">
        <v>95</v>
      </c>
      <c r="E17" s="81">
        <v>65</v>
      </c>
      <c r="F17" s="81">
        <v>65</v>
      </c>
      <c r="G17" s="81">
        <v>65</v>
      </c>
      <c r="H17" s="81">
        <v>67</v>
      </c>
      <c r="I17" s="81">
        <v>76</v>
      </c>
      <c r="J17" s="81">
        <v>72</v>
      </c>
      <c r="K17" s="81">
        <v>79</v>
      </c>
      <c r="L17" s="105">
        <f t="shared" si="0"/>
        <v>4.7619047619047616E-2</v>
      </c>
      <c r="M17" s="105">
        <f t="shared" si="1"/>
        <v>0.16666666666666666</v>
      </c>
      <c r="N17" s="82">
        <v>25.5</v>
      </c>
      <c r="O17" s="81">
        <v>29.5</v>
      </c>
      <c r="P17" s="82">
        <v>30</v>
      </c>
      <c r="Q17" s="81">
        <v>2.75</v>
      </c>
      <c r="R17" s="81">
        <v>2.75</v>
      </c>
      <c r="S17" s="82">
        <v>3</v>
      </c>
      <c r="T17" s="82">
        <v>3</v>
      </c>
      <c r="U17" s="81">
        <v>2.75</v>
      </c>
      <c r="V17" s="82">
        <v>3</v>
      </c>
      <c r="W17" s="81">
        <v>2.75</v>
      </c>
      <c r="X17" s="81">
        <v>1</v>
      </c>
      <c r="Y17" s="81">
        <v>1</v>
      </c>
      <c r="Z17" s="81">
        <v>1</v>
      </c>
      <c r="AA17" s="81">
        <v>1</v>
      </c>
      <c r="AB17" s="81">
        <v>2</v>
      </c>
      <c r="AC17" s="81">
        <v>2</v>
      </c>
      <c r="AD17" s="81">
        <v>2</v>
      </c>
      <c r="AE17" s="81">
        <v>0</v>
      </c>
      <c r="AF17" s="81">
        <v>62</v>
      </c>
      <c r="AG17" s="81">
        <v>82</v>
      </c>
      <c r="AH17" s="81">
        <v>322</v>
      </c>
      <c r="AI17" s="81">
        <v>3289</v>
      </c>
      <c r="AJ17" s="81">
        <v>1049</v>
      </c>
      <c r="AK17" s="81">
        <v>43</v>
      </c>
      <c r="AL17" s="107">
        <f t="shared" si="2"/>
        <v>116.5</v>
      </c>
      <c r="AM17" s="107">
        <f t="shared" si="3"/>
        <v>692.42857142857144</v>
      </c>
    </row>
    <row r="18" spans="1:39" s="97" customFormat="1" ht="15.75" x14ac:dyDescent="0.25">
      <c r="A18" s="92" t="s">
        <v>92</v>
      </c>
      <c r="B18" s="93">
        <v>19326</v>
      </c>
      <c r="C18" s="93" t="s">
        <v>47</v>
      </c>
      <c r="D18" s="97" t="s">
        <v>93</v>
      </c>
      <c r="E18" s="94">
        <v>66</v>
      </c>
      <c r="F18" s="94">
        <v>68</v>
      </c>
      <c r="G18" s="94">
        <v>75</v>
      </c>
      <c r="H18" s="94">
        <v>76</v>
      </c>
      <c r="I18" s="94">
        <v>80</v>
      </c>
      <c r="J18" s="94">
        <v>81</v>
      </c>
      <c r="K18" s="94">
        <v>88</v>
      </c>
      <c r="L18" s="104">
        <f t="shared" si="0"/>
        <v>0.23809523809523808</v>
      </c>
      <c r="M18" s="104">
        <f t="shared" si="1"/>
        <v>0.26190476190476192</v>
      </c>
      <c r="N18" s="96">
        <v>20.5</v>
      </c>
      <c r="O18" s="96">
        <v>24</v>
      </c>
      <c r="P18" s="96">
        <v>29</v>
      </c>
      <c r="Q18" s="96">
        <v>3</v>
      </c>
      <c r="R18" s="94">
        <v>3.25</v>
      </c>
      <c r="S18" s="96">
        <v>3</v>
      </c>
      <c r="T18" s="96">
        <v>3</v>
      </c>
      <c r="U18" s="94">
        <v>2.75</v>
      </c>
      <c r="V18" s="96">
        <v>3</v>
      </c>
      <c r="W18" s="96">
        <v>3</v>
      </c>
      <c r="X18" s="94">
        <v>2</v>
      </c>
      <c r="Y18" s="94">
        <v>1</v>
      </c>
      <c r="Z18" s="94">
        <v>1</v>
      </c>
      <c r="AA18" s="94">
        <v>2</v>
      </c>
      <c r="AB18" s="94">
        <v>2</v>
      </c>
      <c r="AC18" s="94">
        <v>2</v>
      </c>
      <c r="AD18" s="94">
        <v>2</v>
      </c>
      <c r="AE18" s="94">
        <v>68</v>
      </c>
      <c r="AF18" s="94">
        <v>203</v>
      </c>
      <c r="AG18" s="94">
        <v>254</v>
      </c>
      <c r="AH18" s="94">
        <v>350</v>
      </c>
      <c r="AI18" s="94">
        <v>3092</v>
      </c>
      <c r="AJ18" s="94">
        <v>2319</v>
      </c>
      <c r="AK18" s="94">
        <v>955</v>
      </c>
      <c r="AL18" s="106">
        <f t="shared" si="2"/>
        <v>218.75</v>
      </c>
      <c r="AM18" s="106">
        <f t="shared" si="3"/>
        <v>1034.4285714285713</v>
      </c>
    </row>
    <row r="19" spans="1:39" ht="15.75" x14ac:dyDescent="0.25">
      <c r="A19" s="91" t="s">
        <v>91</v>
      </c>
      <c r="B19" s="32" t="s">
        <v>48</v>
      </c>
      <c r="C19" s="32" t="s">
        <v>49</v>
      </c>
      <c r="D19" s="32" t="s">
        <v>89</v>
      </c>
      <c r="E19" s="81">
        <v>85</v>
      </c>
      <c r="F19" s="81">
        <v>93</v>
      </c>
      <c r="G19" s="81">
        <v>98</v>
      </c>
      <c r="H19" s="81">
        <v>94</v>
      </c>
      <c r="I19" s="81">
        <v>101</v>
      </c>
      <c r="J19" s="81">
        <v>102</v>
      </c>
      <c r="K19" s="81">
        <v>105</v>
      </c>
      <c r="L19" s="105">
        <f t="shared" si="0"/>
        <v>0.21428571428571427</v>
      </c>
      <c r="M19" s="105">
        <f t="shared" si="1"/>
        <v>0.23809523809523808</v>
      </c>
      <c r="N19" s="82">
        <v>29</v>
      </c>
      <c r="O19" s="82">
        <v>34</v>
      </c>
      <c r="P19" s="82">
        <v>34</v>
      </c>
      <c r="Q19" s="81">
        <v>3.25</v>
      </c>
      <c r="R19" s="81">
        <v>3.5</v>
      </c>
      <c r="S19" s="81">
        <v>3.5</v>
      </c>
      <c r="T19" s="81">
        <v>3.25</v>
      </c>
      <c r="U19" s="81">
        <v>3.25</v>
      </c>
      <c r="V19" s="81">
        <v>3.5</v>
      </c>
      <c r="W19" s="81">
        <v>3.5</v>
      </c>
      <c r="X19" s="81">
        <v>1</v>
      </c>
      <c r="Y19" s="81">
        <v>1</v>
      </c>
      <c r="Z19" s="81">
        <v>1</v>
      </c>
      <c r="AA19" s="81">
        <v>1</v>
      </c>
      <c r="AB19" s="81">
        <v>2</v>
      </c>
      <c r="AC19" s="81">
        <v>1</v>
      </c>
      <c r="AD19" s="81">
        <v>2</v>
      </c>
      <c r="AE19" s="81">
        <v>0</v>
      </c>
      <c r="AF19" s="81">
        <v>0</v>
      </c>
      <c r="AG19" s="81">
        <v>157</v>
      </c>
      <c r="AH19" s="81">
        <v>175</v>
      </c>
      <c r="AI19" s="81">
        <v>420</v>
      </c>
      <c r="AJ19" s="81">
        <v>34</v>
      </c>
      <c r="AK19" s="81">
        <v>60</v>
      </c>
      <c r="AL19" s="107">
        <f t="shared" si="2"/>
        <v>83</v>
      </c>
      <c r="AM19" s="107">
        <f t="shared" si="3"/>
        <v>120.85714285714286</v>
      </c>
    </row>
    <row r="20" spans="1:39" s="97" customFormat="1" ht="15.75" x14ac:dyDescent="0.25">
      <c r="A20" s="92" t="s">
        <v>91</v>
      </c>
      <c r="B20" s="93" t="s">
        <v>50</v>
      </c>
      <c r="C20" s="93" t="s">
        <v>51</v>
      </c>
      <c r="D20" s="93" t="s">
        <v>89</v>
      </c>
      <c r="E20" s="94">
        <v>70</v>
      </c>
      <c r="F20" s="94">
        <v>77</v>
      </c>
      <c r="G20" s="94">
        <v>83</v>
      </c>
      <c r="H20" s="94">
        <v>84</v>
      </c>
      <c r="I20" s="94">
        <v>86</v>
      </c>
      <c r="J20" s="94">
        <v>87</v>
      </c>
      <c r="K20" s="94">
        <v>93</v>
      </c>
      <c r="L20" s="104">
        <f t="shared" si="0"/>
        <v>0.33333333333333331</v>
      </c>
      <c r="M20" s="104">
        <f t="shared" si="1"/>
        <v>0.27380952380952384</v>
      </c>
      <c r="N20" s="96">
        <v>26.5</v>
      </c>
      <c r="O20" s="94">
        <v>30.5</v>
      </c>
      <c r="P20" s="96">
        <v>32</v>
      </c>
      <c r="Q20" s="96">
        <v>3</v>
      </c>
      <c r="R20" s="94">
        <v>3.5</v>
      </c>
      <c r="S20" s="94">
        <v>3.25</v>
      </c>
      <c r="T20" s="94">
        <v>3.25</v>
      </c>
      <c r="U20" s="94">
        <v>3.25</v>
      </c>
      <c r="V20" s="94">
        <v>3.5</v>
      </c>
      <c r="W20" s="94">
        <v>3.25</v>
      </c>
      <c r="X20" s="94">
        <v>1</v>
      </c>
      <c r="Y20" s="94">
        <v>1</v>
      </c>
      <c r="Z20" s="94">
        <v>1</v>
      </c>
      <c r="AA20" s="94">
        <v>1</v>
      </c>
      <c r="AB20" s="94">
        <v>1</v>
      </c>
      <c r="AC20" s="94">
        <v>1</v>
      </c>
      <c r="AD20" s="94">
        <v>1</v>
      </c>
      <c r="AE20" s="94">
        <v>0</v>
      </c>
      <c r="AF20" s="94">
        <v>0</v>
      </c>
      <c r="AG20" s="94">
        <v>70</v>
      </c>
      <c r="AH20" s="94">
        <v>262</v>
      </c>
      <c r="AI20" s="94">
        <v>1025</v>
      </c>
      <c r="AJ20" s="94">
        <v>225</v>
      </c>
      <c r="AK20" s="94">
        <v>29</v>
      </c>
      <c r="AL20" s="106">
        <f t="shared" si="2"/>
        <v>83</v>
      </c>
      <c r="AM20" s="106">
        <f t="shared" si="3"/>
        <v>230.14285714285714</v>
      </c>
    </row>
    <row r="21" spans="1:39" ht="15.75" x14ac:dyDescent="0.25">
      <c r="A21" s="91" t="s">
        <v>85</v>
      </c>
      <c r="B21" s="32" t="s">
        <v>52</v>
      </c>
      <c r="C21" s="32" t="s">
        <v>53</v>
      </c>
      <c r="D21" t="s">
        <v>84</v>
      </c>
      <c r="E21" s="81">
        <v>71</v>
      </c>
      <c r="F21" s="81">
        <v>73</v>
      </c>
      <c r="G21" s="81">
        <v>76</v>
      </c>
      <c r="H21" s="81">
        <v>75</v>
      </c>
      <c r="I21" s="81">
        <v>77</v>
      </c>
      <c r="J21" s="81">
        <v>76</v>
      </c>
      <c r="K21" s="81">
        <v>80</v>
      </c>
      <c r="L21" s="105">
        <f t="shared" si="0"/>
        <v>9.5238095238095233E-2</v>
      </c>
      <c r="M21" s="105">
        <f t="shared" si="1"/>
        <v>0.10714285714285714</v>
      </c>
      <c r="N21" s="82">
        <v>27.5</v>
      </c>
      <c r="O21" s="81">
        <v>29.5</v>
      </c>
      <c r="P21" s="81">
        <v>29.5</v>
      </c>
      <c r="Q21" s="81">
        <v>3.25</v>
      </c>
      <c r="R21" s="81">
        <v>3.5</v>
      </c>
      <c r="S21" s="81">
        <v>3.25</v>
      </c>
      <c r="T21" s="81">
        <v>3.25</v>
      </c>
      <c r="U21" s="81">
        <v>3.25</v>
      </c>
      <c r="V21" s="82">
        <v>3</v>
      </c>
      <c r="W21" s="82">
        <v>3</v>
      </c>
      <c r="X21" s="81">
        <v>2</v>
      </c>
      <c r="Y21" s="81">
        <v>2</v>
      </c>
      <c r="Z21" s="81">
        <v>2</v>
      </c>
      <c r="AA21" s="81">
        <v>1</v>
      </c>
      <c r="AB21" s="81">
        <v>2</v>
      </c>
      <c r="AC21" s="81">
        <v>2</v>
      </c>
      <c r="AD21" s="81">
        <v>2</v>
      </c>
      <c r="AE21" s="81">
        <v>0</v>
      </c>
      <c r="AF21" s="81">
        <v>485</v>
      </c>
      <c r="AG21" s="81">
        <v>1090</v>
      </c>
      <c r="AH21" s="81">
        <v>64</v>
      </c>
      <c r="AI21" s="81">
        <v>242</v>
      </c>
      <c r="AJ21" s="81">
        <v>170</v>
      </c>
      <c r="AK21" s="81">
        <v>398</v>
      </c>
      <c r="AL21" s="107">
        <f t="shared" si="2"/>
        <v>409.75</v>
      </c>
      <c r="AM21" s="107">
        <f t="shared" si="3"/>
        <v>349.85714285714283</v>
      </c>
    </row>
    <row r="22" spans="1:39" s="97" customFormat="1" ht="15.75" x14ac:dyDescent="0.25">
      <c r="A22" s="92" t="s">
        <v>76</v>
      </c>
      <c r="B22" s="93">
        <v>2511</v>
      </c>
      <c r="C22" s="93" t="s">
        <v>54</v>
      </c>
      <c r="D22" s="93" t="s">
        <v>73</v>
      </c>
      <c r="E22" s="94">
        <v>69</v>
      </c>
      <c r="F22" s="94">
        <v>77</v>
      </c>
      <c r="G22" s="94">
        <v>89</v>
      </c>
      <c r="H22" s="94">
        <v>91</v>
      </c>
      <c r="I22" s="94">
        <v>95</v>
      </c>
      <c r="J22" s="94">
        <v>97</v>
      </c>
      <c r="K22" s="94">
        <v>99</v>
      </c>
      <c r="L22" s="104">
        <f t="shared" si="0"/>
        <v>0.52380952380952384</v>
      </c>
      <c r="M22" s="104">
        <f t="shared" si="1"/>
        <v>0.35714285714285715</v>
      </c>
      <c r="N22" s="96">
        <v>28</v>
      </c>
      <c r="O22" s="94">
        <v>32.5</v>
      </c>
      <c r="P22" s="94">
        <v>32.5</v>
      </c>
      <c r="Q22" s="94">
        <v>2.75</v>
      </c>
      <c r="R22" s="94">
        <v>2.75</v>
      </c>
      <c r="S22" s="94">
        <v>2.75</v>
      </c>
      <c r="T22" s="96">
        <v>3</v>
      </c>
      <c r="U22" s="96">
        <v>3</v>
      </c>
      <c r="V22" s="96">
        <v>3</v>
      </c>
      <c r="W22" s="96">
        <v>3</v>
      </c>
      <c r="X22" s="94">
        <v>1</v>
      </c>
      <c r="Y22" s="94">
        <v>1</v>
      </c>
      <c r="Z22" s="94">
        <v>2</v>
      </c>
      <c r="AA22" s="94">
        <v>2</v>
      </c>
      <c r="AB22" s="94">
        <v>2</v>
      </c>
      <c r="AC22" s="94">
        <v>2</v>
      </c>
      <c r="AD22" s="94">
        <v>2</v>
      </c>
      <c r="AE22" s="94">
        <v>3</v>
      </c>
      <c r="AF22" s="94">
        <v>22</v>
      </c>
      <c r="AG22" s="94">
        <v>141</v>
      </c>
      <c r="AH22" s="94">
        <v>322</v>
      </c>
      <c r="AI22" s="94">
        <v>612</v>
      </c>
      <c r="AJ22" s="94">
        <v>90</v>
      </c>
      <c r="AK22" s="94">
        <v>136</v>
      </c>
      <c r="AL22" s="106">
        <f t="shared" si="2"/>
        <v>122</v>
      </c>
      <c r="AM22" s="106">
        <f t="shared" si="3"/>
        <v>189.42857142857142</v>
      </c>
    </row>
    <row r="23" spans="1:39" ht="15.75" x14ac:dyDescent="0.25">
      <c r="A23" s="91" t="s">
        <v>76</v>
      </c>
      <c r="B23" s="32">
        <v>2519</v>
      </c>
      <c r="C23" s="32" t="s">
        <v>55</v>
      </c>
      <c r="D23" s="32" t="s">
        <v>73</v>
      </c>
      <c r="E23" s="81">
        <v>67</v>
      </c>
      <c r="F23" s="81">
        <v>74</v>
      </c>
      <c r="G23" s="81">
        <v>86</v>
      </c>
      <c r="H23" s="81">
        <v>92</v>
      </c>
      <c r="I23" s="81">
        <v>98</v>
      </c>
      <c r="J23" s="81">
        <v>101</v>
      </c>
      <c r="K23" s="81">
        <v>109</v>
      </c>
      <c r="L23" s="105">
        <f t="shared" si="0"/>
        <v>0.59523809523809523</v>
      </c>
      <c r="M23" s="105">
        <f t="shared" si="1"/>
        <v>0.5</v>
      </c>
      <c r="N23" s="82">
        <v>26</v>
      </c>
      <c r="O23" s="82">
        <v>30</v>
      </c>
      <c r="P23" s="82">
        <v>31</v>
      </c>
      <c r="Q23" s="81">
        <v>2.75</v>
      </c>
      <c r="R23" s="81">
        <v>2.75</v>
      </c>
      <c r="S23" s="82">
        <v>3</v>
      </c>
      <c r="T23" s="81">
        <v>2.75</v>
      </c>
      <c r="U23" s="81">
        <v>2.75</v>
      </c>
      <c r="V23" s="82">
        <v>3</v>
      </c>
      <c r="W23" s="82">
        <v>3</v>
      </c>
      <c r="X23" s="81">
        <v>2</v>
      </c>
      <c r="Y23" s="81">
        <v>1</v>
      </c>
      <c r="Z23" s="81">
        <v>2</v>
      </c>
      <c r="AA23" s="81">
        <v>1</v>
      </c>
      <c r="AB23" s="81">
        <v>1</v>
      </c>
      <c r="AC23" s="81">
        <v>2</v>
      </c>
      <c r="AD23" s="81">
        <v>1</v>
      </c>
      <c r="AE23" s="81">
        <v>6</v>
      </c>
      <c r="AF23" s="81">
        <v>104</v>
      </c>
      <c r="AG23" s="81">
        <v>405</v>
      </c>
      <c r="AH23" s="81">
        <v>98</v>
      </c>
      <c r="AI23" s="81">
        <v>146</v>
      </c>
      <c r="AJ23" s="81">
        <v>98</v>
      </c>
      <c r="AK23" s="81">
        <v>152</v>
      </c>
      <c r="AL23" s="107">
        <f t="shared" si="2"/>
        <v>153.25</v>
      </c>
      <c r="AM23" s="107">
        <f t="shared" si="3"/>
        <v>144.14285714285714</v>
      </c>
    </row>
    <row r="24" spans="1:39" s="97" customFormat="1" ht="15.75" x14ac:dyDescent="0.25">
      <c r="A24" s="92" t="s">
        <v>79</v>
      </c>
      <c r="B24" s="93" t="s">
        <v>56</v>
      </c>
      <c r="C24" s="93" t="s">
        <v>57</v>
      </c>
      <c r="D24" s="93" t="s">
        <v>73</v>
      </c>
      <c r="E24" s="94">
        <v>89</v>
      </c>
      <c r="F24" s="94">
        <v>97</v>
      </c>
      <c r="G24" s="94">
        <v>101</v>
      </c>
      <c r="H24" s="94">
        <v>102</v>
      </c>
      <c r="I24" s="94">
        <v>107</v>
      </c>
      <c r="J24" s="94">
        <v>110</v>
      </c>
      <c r="K24" s="94">
        <v>114</v>
      </c>
      <c r="L24" s="104">
        <f t="shared" si="0"/>
        <v>0.30952380952380953</v>
      </c>
      <c r="M24" s="104">
        <f t="shared" si="1"/>
        <v>0.29761904761904762</v>
      </c>
      <c r="N24" s="96">
        <v>28.5</v>
      </c>
      <c r="O24" s="94">
        <v>34.5</v>
      </c>
      <c r="P24" s="94">
        <v>35.5</v>
      </c>
      <c r="Q24" s="94">
        <v>2.75</v>
      </c>
      <c r="R24" s="96">
        <v>3</v>
      </c>
      <c r="S24" s="96">
        <v>3</v>
      </c>
      <c r="T24" s="96">
        <v>3</v>
      </c>
      <c r="U24" s="94">
        <v>3.25</v>
      </c>
      <c r="V24" s="96">
        <v>3</v>
      </c>
      <c r="W24" s="96">
        <v>3</v>
      </c>
      <c r="X24" s="94">
        <v>2</v>
      </c>
      <c r="Y24" s="94">
        <v>1</v>
      </c>
      <c r="Z24" s="94">
        <v>1</v>
      </c>
      <c r="AA24" s="94">
        <v>2</v>
      </c>
      <c r="AB24" s="94">
        <v>1</v>
      </c>
      <c r="AC24" s="94">
        <v>1</v>
      </c>
      <c r="AD24" s="94">
        <v>2</v>
      </c>
      <c r="AE24" s="94">
        <v>53</v>
      </c>
      <c r="AF24" s="94">
        <v>54</v>
      </c>
      <c r="AG24" s="94">
        <v>42</v>
      </c>
      <c r="AH24" s="94">
        <v>39</v>
      </c>
      <c r="AI24" s="94">
        <v>169</v>
      </c>
      <c r="AJ24" s="94">
        <v>101</v>
      </c>
      <c r="AK24" s="94">
        <v>713</v>
      </c>
      <c r="AL24" s="106">
        <f t="shared" si="2"/>
        <v>47</v>
      </c>
      <c r="AM24" s="106">
        <f t="shared" si="3"/>
        <v>167.28571428571428</v>
      </c>
    </row>
    <row r="25" spans="1:39" ht="15.75" x14ac:dyDescent="0.25">
      <c r="A25" s="91" t="s">
        <v>79</v>
      </c>
      <c r="B25" s="32" t="s">
        <v>58</v>
      </c>
      <c r="C25" s="32" t="s">
        <v>59</v>
      </c>
      <c r="D25" s="32" t="s">
        <v>73</v>
      </c>
      <c r="E25" s="81">
        <v>73</v>
      </c>
      <c r="F25" s="81">
        <v>79</v>
      </c>
      <c r="G25" s="81">
        <v>85</v>
      </c>
      <c r="H25" s="81">
        <v>87</v>
      </c>
      <c r="I25" s="81">
        <v>92</v>
      </c>
      <c r="J25" s="81">
        <v>94</v>
      </c>
      <c r="K25" s="81">
        <v>96</v>
      </c>
      <c r="L25" s="105">
        <f t="shared" si="0"/>
        <v>0.33333333333333331</v>
      </c>
      <c r="M25" s="105">
        <f t="shared" si="1"/>
        <v>0.27380952380952384</v>
      </c>
      <c r="N25" s="82">
        <v>31</v>
      </c>
      <c r="O25" s="82">
        <v>31</v>
      </c>
      <c r="P25" s="81">
        <v>31.5</v>
      </c>
      <c r="Q25" s="82">
        <v>3</v>
      </c>
      <c r="R25" s="81">
        <v>3.25</v>
      </c>
      <c r="S25" s="81">
        <v>3.25</v>
      </c>
      <c r="T25" s="81">
        <v>3.25</v>
      </c>
      <c r="U25" s="81">
        <v>3.5</v>
      </c>
      <c r="V25" s="82">
        <v>3</v>
      </c>
      <c r="W25" s="81">
        <v>3.25</v>
      </c>
      <c r="X25" s="81">
        <v>1</v>
      </c>
      <c r="Y25" s="81">
        <v>1</v>
      </c>
      <c r="Z25" s="81">
        <v>2</v>
      </c>
      <c r="AA25" s="81">
        <v>2</v>
      </c>
      <c r="AB25" s="81">
        <v>1</v>
      </c>
      <c r="AC25" s="81">
        <v>2</v>
      </c>
      <c r="AD25" s="81">
        <v>1</v>
      </c>
      <c r="AE25" s="81">
        <v>14</v>
      </c>
      <c r="AF25" s="81">
        <v>318</v>
      </c>
      <c r="AG25" s="81">
        <v>725</v>
      </c>
      <c r="AH25" s="81">
        <v>1982</v>
      </c>
      <c r="AI25" s="81">
        <v>2447</v>
      </c>
      <c r="AJ25" s="81">
        <v>1426</v>
      </c>
      <c r="AK25" s="81">
        <v>2407</v>
      </c>
      <c r="AL25" s="107">
        <f t="shared" si="2"/>
        <v>759.75</v>
      </c>
      <c r="AM25" s="107">
        <f t="shared" si="3"/>
        <v>1331.2857142857142</v>
      </c>
    </row>
    <row r="26" spans="1:39" s="97" customFormat="1" ht="15.75" x14ac:dyDescent="0.25">
      <c r="A26" s="92" t="s">
        <v>79</v>
      </c>
      <c r="B26" s="93" t="s">
        <v>60</v>
      </c>
      <c r="C26" s="93" t="s">
        <v>61</v>
      </c>
      <c r="D26" s="93" t="s">
        <v>73</v>
      </c>
      <c r="E26" s="94">
        <v>95</v>
      </c>
      <c r="F26" s="94">
        <v>98</v>
      </c>
      <c r="G26" s="94">
        <v>105</v>
      </c>
      <c r="H26" s="94">
        <v>105</v>
      </c>
      <c r="I26" s="94">
        <v>109</v>
      </c>
      <c r="J26" s="94">
        <v>117</v>
      </c>
      <c r="K26" s="94">
        <v>119</v>
      </c>
      <c r="L26" s="104">
        <f t="shared" si="0"/>
        <v>0.23809523809523808</v>
      </c>
      <c r="M26" s="104">
        <f t="shared" si="1"/>
        <v>0.2857142857142857</v>
      </c>
      <c r="N26" s="96">
        <v>28.5</v>
      </c>
      <c r="O26" s="96">
        <v>31</v>
      </c>
      <c r="P26" s="94">
        <v>33.5</v>
      </c>
      <c r="Q26" s="94">
        <v>2.75</v>
      </c>
      <c r="R26" s="94">
        <v>2.75</v>
      </c>
      <c r="S26" s="96">
        <v>3</v>
      </c>
      <c r="T26" s="96">
        <v>3</v>
      </c>
      <c r="U26" s="94">
        <v>3.25</v>
      </c>
      <c r="V26" s="96">
        <v>3</v>
      </c>
      <c r="W26" s="94">
        <v>3.25</v>
      </c>
      <c r="X26" s="94">
        <v>1</v>
      </c>
      <c r="Y26" s="94">
        <v>1</v>
      </c>
      <c r="Z26" s="94">
        <v>1</v>
      </c>
      <c r="AA26" s="94">
        <v>1</v>
      </c>
      <c r="AB26" s="94">
        <v>1</v>
      </c>
      <c r="AC26" s="94">
        <v>1</v>
      </c>
      <c r="AD26" s="94">
        <v>1</v>
      </c>
      <c r="AE26" s="94">
        <v>0</v>
      </c>
      <c r="AF26" s="94">
        <v>0</v>
      </c>
      <c r="AG26" s="94">
        <v>16</v>
      </c>
      <c r="AH26" s="94">
        <v>9</v>
      </c>
      <c r="AI26" s="94">
        <v>394</v>
      </c>
      <c r="AJ26" s="94">
        <v>549</v>
      </c>
      <c r="AK26" s="94">
        <v>555</v>
      </c>
      <c r="AL26" s="106">
        <f t="shared" si="2"/>
        <v>6.25</v>
      </c>
      <c r="AM26" s="106">
        <f t="shared" si="3"/>
        <v>217.57142857142858</v>
      </c>
    </row>
    <row r="27" spans="1:39" ht="15.75" x14ac:dyDescent="0.25">
      <c r="A27" s="91" t="s">
        <v>79</v>
      </c>
      <c r="B27" s="32" t="s">
        <v>62</v>
      </c>
      <c r="C27" s="32" t="s">
        <v>63</v>
      </c>
      <c r="D27" s="32" t="s">
        <v>73</v>
      </c>
      <c r="E27" s="81">
        <v>90</v>
      </c>
      <c r="F27" s="81">
        <v>95</v>
      </c>
      <c r="G27" s="81">
        <v>104</v>
      </c>
      <c r="H27" s="81">
        <v>102</v>
      </c>
      <c r="I27" s="81">
        <v>106</v>
      </c>
      <c r="J27" s="81">
        <v>114</v>
      </c>
      <c r="K27" s="81">
        <v>119</v>
      </c>
      <c r="L27" s="105">
        <f t="shared" si="0"/>
        <v>0.2857142857142857</v>
      </c>
      <c r="M27" s="105">
        <f t="shared" si="1"/>
        <v>0.34523809523809523</v>
      </c>
      <c r="N27" s="82">
        <v>28.5</v>
      </c>
      <c r="O27" s="82">
        <v>33</v>
      </c>
      <c r="P27" s="82">
        <v>34</v>
      </c>
      <c r="Q27" s="81">
        <v>3.25</v>
      </c>
      <c r="R27" s="81">
        <v>3.5</v>
      </c>
      <c r="S27" s="81">
        <v>3.25</v>
      </c>
      <c r="T27" s="81">
        <v>3.25</v>
      </c>
      <c r="U27" s="81">
        <v>3.25</v>
      </c>
      <c r="V27" s="81">
        <v>3.5</v>
      </c>
      <c r="W27" s="82">
        <v>3</v>
      </c>
      <c r="X27" s="81">
        <v>2</v>
      </c>
      <c r="Y27" s="81">
        <v>1</v>
      </c>
      <c r="Z27" s="81">
        <v>2</v>
      </c>
      <c r="AA27" s="81">
        <v>1</v>
      </c>
      <c r="AB27" s="81">
        <v>1</v>
      </c>
      <c r="AC27" s="81">
        <v>1</v>
      </c>
      <c r="AD27" s="81">
        <v>1</v>
      </c>
      <c r="AE27" s="81">
        <v>78</v>
      </c>
      <c r="AF27" s="81">
        <v>121</v>
      </c>
      <c r="AG27" s="81">
        <v>158</v>
      </c>
      <c r="AH27" s="81">
        <v>88</v>
      </c>
      <c r="AI27" s="81">
        <v>246</v>
      </c>
      <c r="AJ27" s="81">
        <v>344</v>
      </c>
      <c r="AK27" s="81">
        <v>398</v>
      </c>
      <c r="AL27" s="107">
        <f t="shared" si="2"/>
        <v>111.25</v>
      </c>
      <c r="AM27" s="107">
        <f t="shared" si="3"/>
        <v>204.71428571428572</v>
      </c>
    </row>
    <row r="28" spans="1:39" s="97" customFormat="1" ht="15.75" x14ac:dyDescent="0.25">
      <c r="A28" s="92" t="s">
        <v>88</v>
      </c>
      <c r="B28" s="93" t="s">
        <v>64</v>
      </c>
      <c r="C28" s="93" t="s">
        <v>65</v>
      </c>
      <c r="D28" s="97" t="s">
        <v>86</v>
      </c>
      <c r="E28" s="94">
        <v>70</v>
      </c>
      <c r="F28" s="94">
        <v>70</v>
      </c>
      <c r="G28" s="94">
        <v>72</v>
      </c>
      <c r="H28" s="94">
        <v>69</v>
      </c>
      <c r="I28" s="94">
        <v>77</v>
      </c>
      <c r="J28" s="94">
        <v>78</v>
      </c>
      <c r="K28" s="94">
        <v>81</v>
      </c>
      <c r="L28" s="104">
        <f t="shared" si="0"/>
        <v>-2.3809523809523808E-2</v>
      </c>
      <c r="M28" s="104">
        <f t="shared" si="1"/>
        <v>0.13095238095238096</v>
      </c>
      <c r="N28" s="96">
        <v>27.5</v>
      </c>
      <c r="O28" s="94">
        <v>29.5</v>
      </c>
      <c r="P28" s="96">
        <v>29</v>
      </c>
      <c r="Q28" s="94">
        <v>2.5</v>
      </c>
      <c r="R28" s="94">
        <v>2.25</v>
      </c>
      <c r="S28" s="94">
        <v>2.5</v>
      </c>
      <c r="T28" s="94">
        <v>2.5</v>
      </c>
      <c r="U28" s="94">
        <v>2.5</v>
      </c>
      <c r="V28" s="94">
        <v>2.5</v>
      </c>
      <c r="W28" s="94">
        <v>2.25</v>
      </c>
      <c r="X28" s="94">
        <v>2</v>
      </c>
      <c r="Y28" s="94">
        <v>2</v>
      </c>
      <c r="Z28" s="94">
        <v>2</v>
      </c>
      <c r="AA28" s="94">
        <v>1</v>
      </c>
      <c r="AB28" s="94">
        <v>1</v>
      </c>
      <c r="AC28" s="94">
        <v>1</v>
      </c>
      <c r="AD28" s="94">
        <v>1</v>
      </c>
      <c r="AE28" s="94">
        <v>0</v>
      </c>
      <c r="AF28" s="94">
        <v>0</v>
      </c>
      <c r="AG28" s="94">
        <v>963</v>
      </c>
      <c r="AH28" s="94">
        <v>222</v>
      </c>
      <c r="AI28" s="94">
        <v>369</v>
      </c>
      <c r="AJ28" s="94">
        <v>533</v>
      </c>
      <c r="AK28" s="94">
        <v>732</v>
      </c>
      <c r="AL28" s="106">
        <f t="shared" si="2"/>
        <v>296.25</v>
      </c>
      <c r="AM28" s="106">
        <f t="shared" si="3"/>
        <v>402.71428571428572</v>
      </c>
    </row>
    <row r="29" spans="1:39" ht="15.75" x14ac:dyDescent="0.25">
      <c r="A29" s="91" t="s">
        <v>90</v>
      </c>
      <c r="B29" s="32" t="s">
        <v>66</v>
      </c>
      <c r="C29" s="32" t="s">
        <v>67</v>
      </c>
      <c r="D29" s="32" t="s">
        <v>89</v>
      </c>
      <c r="E29" s="81">
        <v>50</v>
      </c>
      <c r="F29" s="81">
        <v>50</v>
      </c>
      <c r="G29" s="81">
        <v>50</v>
      </c>
      <c r="H29" s="81">
        <v>48</v>
      </c>
      <c r="I29" s="81">
        <v>50</v>
      </c>
      <c r="J29" s="81">
        <v>55</v>
      </c>
      <c r="K29" s="81">
        <v>54</v>
      </c>
      <c r="L29" s="105">
        <f t="shared" si="0"/>
        <v>-4.7619047619047616E-2</v>
      </c>
      <c r="M29" s="105">
        <f t="shared" si="1"/>
        <v>4.7619047619047616E-2</v>
      </c>
      <c r="N29" s="82">
        <v>22.5</v>
      </c>
      <c r="O29" s="82">
        <v>22</v>
      </c>
      <c r="P29" s="82">
        <v>22</v>
      </c>
      <c r="Q29" s="82">
        <v>3</v>
      </c>
      <c r="R29" s="82">
        <v>3</v>
      </c>
      <c r="S29" s="81">
        <v>2.75</v>
      </c>
      <c r="T29" s="81">
        <v>2.75</v>
      </c>
      <c r="U29" s="81">
        <v>2.5</v>
      </c>
      <c r="V29" s="81">
        <v>2.5</v>
      </c>
      <c r="W29" s="81">
        <v>2.5</v>
      </c>
      <c r="X29" s="81">
        <v>2</v>
      </c>
      <c r="Y29" s="81">
        <v>1</v>
      </c>
      <c r="Z29" s="81">
        <v>1</v>
      </c>
      <c r="AA29" s="81">
        <v>2</v>
      </c>
      <c r="AB29" s="81">
        <v>2</v>
      </c>
      <c r="AC29" s="81">
        <v>3</v>
      </c>
      <c r="AD29" s="81">
        <v>2</v>
      </c>
      <c r="AE29" s="81">
        <v>22</v>
      </c>
      <c r="AF29" s="81">
        <v>206</v>
      </c>
      <c r="AG29" s="81">
        <v>992</v>
      </c>
      <c r="AH29" s="81">
        <v>1493</v>
      </c>
      <c r="AI29" s="81">
        <v>3903</v>
      </c>
      <c r="AJ29" s="81">
        <v>2815</v>
      </c>
      <c r="AK29" s="81">
        <v>2147</v>
      </c>
      <c r="AL29" s="107">
        <f t="shared" si="2"/>
        <v>678.25</v>
      </c>
      <c r="AM29" s="107">
        <f t="shared" si="3"/>
        <v>1654</v>
      </c>
    </row>
    <row r="30" spans="1:39" s="97" customFormat="1" ht="15.75" x14ac:dyDescent="0.25">
      <c r="A30" s="92" t="s">
        <v>83</v>
      </c>
      <c r="B30" s="93" t="s">
        <v>68</v>
      </c>
      <c r="C30" s="93" t="s">
        <v>69</v>
      </c>
      <c r="D30" s="93" t="s">
        <v>73</v>
      </c>
      <c r="E30" s="94">
        <v>103</v>
      </c>
      <c r="F30" s="94">
        <v>104</v>
      </c>
      <c r="G30" s="94">
        <v>105</v>
      </c>
      <c r="H30" s="94">
        <v>112</v>
      </c>
      <c r="I30" s="94">
        <v>115</v>
      </c>
      <c r="J30" s="94">
        <v>120</v>
      </c>
      <c r="K30" s="94">
        <v>124</v>
      </c>
      <c r="L30" s="104">
        <f t="shared" si="0"/>
        <v>0.21428571428571427</v>
      </c>
      <c r="M30" s="104">
        <f t="shared" si="1"/>
        <v>0.25</v>
      </c>
      <c r="N30" s="96">
        <v>28.5</v>
      </c>
      <c r="O30" s="96">
        <v>35</v>
      </c>
      <c r="P30" s="94">
        <v>33.5</v>
      </c>
      <c r="Q30" s="94">
        <v>2.75</v>
      </c>
      <c r="R30" s="94">
        <v>2.75</v>
      </c>
      <c r="S30" s="96">
        <v>3</v>
      </c>
      <c r="T30" s="96">
        <v>3</v>
      </c>
      <c r="U30" s="96">
        <v>3</v>
      </c>
      <c r="V30" s="96">
        <v>3</v>
      </c>
      <c r="W30" s="96">
        <v>3</v>
      </c>
      <c r="X30" s="94">
        <v>2</v>
      </c>
      <c r="Y30" s="94">
        <v>2</v>
      </c>
      <c r="Z30" s="94">
        <v>1</v>
      </c>
      <c r="AA30" s="94">
        <v>2</v>
      </c>
      <c r="AB30" s="94">
        <v>2</v>
      </c>
      <c r="AC30" s="94">
        <v>2</v>
      </c>
      <c r="AD30" s="94">
        <v>2</v>
      </c>
      <c r="AE30" s="94">
        <v>0</v>
      </c>
      <c r="AF30" s="94">
        <v>127</v>
      </c>
      <c r="AG30" s="94">
        <v>322</v>
      </c>
      <c r="AH30" s="94">
        <v>67</v>
      </c>
      <c r="AI30" s="94">
        <v>84</v>
      </c>
      <c r="AJ30" s="94">
        <v>336</v>
      </c>
      <c r="AK30" s="94">
        <v>93</v>
      </c>
      <c r="AL30" s="106">
        <f t="shared" si="2"/>
        <v>129</v>
      </c>
      <c r="AM30" s="106">
        <f t="shared" si="3"/>
        <v>147</v>
      </c>
    </row>
    <row r="31" spans="1:39" ht="15.75" thickBot="1" x14ac:dyDescent="0.3">
      <c r="C31" s="9"/>
      <c r="E31" s="3"/>
      <c r="F31" s="3"/>
      <c r="H31" s="3"/>
      <c r="I31" s="3"/>
      <c r="J31" s="3"/>
      <c r="K31" s="3"/>
      <c r="L31" s="27"/>
      <c r="M31" s="27"/>
      <c r="N31" s="3"/>
      <c r="O31" s="3"/>
      <c r="Q31" s="3"/>
      <c r="R31" s="3"/>
      <c r="S31" s="28"/>
      <c r="T31" s="28"/>
      <c r="U31" s="3"/>
      <c r="V31" s="3"/>
      <c r="W31" s="28"/>
      <c r="X31" s="3"/>
      <c r="Y31" s="3"/>
      <c r="AA31" s="3"/>
      <c r="AB31" s="3"/>
      <c r="AC31" s="3"/>
      <c r="AD31" s="3"/>
      <c r="AF31" s="3"/>
      <c r="AH31" s="3"/>
      <c r="AI31" s="3"/>
      <c r="AJ31" s="3"/>
      <c r="AK31" s="3"/>
      <c r="AL31" s="29"/>
      <c r="AM31" s="29"/>
    </row>
    <row r="32" spans="1:39" ht="15.75" x14ac:dyDescent="0.25">
      <c r="C32" s="19" t="s">
        <v>19</v>
      </c>
      <c r="D32" s="20"/>
      <c r="E32" s="68">
        <f t="shared" ref="E32:K32" si="4">AVERAGE(E4:E30)</f>
        <v>75.333333333333329</v>
      </c>
      <c r="F32" s="68">
        <f t="shared" si="4"/>
        <v>80.444444444444443</v>
      </c>
      <c r="G32" s="68">
        <f t="shared" si="4"/>
        <v>85.222222222222229</v>
      </c>
      <c r="H32" s="68">
        <f t="shared" si="4"/>
        <v>86.888888888888886</v>
      </c>
      <c r="I32" s="68">
        <f t="shared" si="4"/>
        <v>91.629629629629633</v>
      </c>
      <c r="J32" s="68">
        <f t="shared" si="4"/>
        <v>94.296296296296291</v>
      </c>
      <c r="K32" s="68">
        <f t="shared" si="4"/>
        <v>98.888888888888886</v>
      </c>
      <c r="L32" s="69">
        <f>AVERAGE(L4:L30)</f>
        <v>0.27513227513227506</v>
      </c>
      <c r="M32" s="69">
        <f>AVERAGE(M4:M30)</f>
        <v>0.28042328042328041</v>
      </c>
      <c r="N32" s="70">
        <f>AVERAGE(N4:N30)</f>
        <v>27.222222222222221</v>
      </c>
      <c r="O32" s="70">
        <f>AVERAGE(O4:O30)</f>
        <v>30.481481481481481</v>
      </c>
      <c r="P32" s="70">
        <f>AVERAGE(P4:P30)</f>
        <v>30.814814814814813</v>
      </c>
      <c r="Q32" s="71">
        <f t="shared" ref="Q32:W32" si="5">AVERAGE(Q4:Q30)</f>
        <v>2.9629629629629628</v>
      </c>
      <c r="R32" s="71">
        <f t="shared" si="5"/>
        <v>3.0833333333333335</v>
      </c>
      <c r="S32" s="71">
        <f t="shared" si="5"/>
        <v>3.0370370370370372</v>
      </c>
      <c r="T32" s="71">
        <f t="shared" si="5"/>
        <v>3.0555555555555554</v>
      </c>
      <c r="U32" s="71">
        <f t="shared" si="5"/>
        <v>3.0555555555555554</v>
      </c>
      <c r="V32" s="71">
        <f t="shared" si="5"/>
        <v>3.074074074074074</v>
      </c>
      <c r="W32" s="71">
        <f t="shared" si="5"/>
        <v>3.1018518518518516</v>
      </c>
      <c r="X32" s="72">
        <f t="shared" ref="X32:AD32" si="6">AVERAGE(X4:X30)</f>
        <v>1.5185185185185186</v>
      </c>
      <c r="Y32" s="72">
        <f t="shared" si="6"/>
        <v>1.2222222222222223</v>
      </c>
      <c r="Z32" s="72">
        <f t="shared" si="6"/>
        <v>1.4814814814814814</v>
      </c>
      <c r="AA32" s="72">
        <f t="shared" si="6"/>
        <v>1.6296296296296295</v>
      </c>
      <c r="AB32" s="72">
        <f t="shared" si="6"/>
        <v>1.5925925925925926</v>
      </c>
      <c r="AC32" s="72">
        <f t="shared" si="6"/>
        <v>1.7037037037037037</v>
      </c>
      <c r="AD32" s="72">
        <f t="shared" si="6"/>
        <v>1.4814814814814814</v>
      </c>
      <c r="AE32" s="83">
        <f t="shared" ref="AE32:AK32" si="7">AVERAGE(AE4:AE30)</f>
        <v>56.370370370370374</v>
      </c>
      <c r="AF32" s="85">
        <f t="shared" si="7"/>
        <v>93.333333333333329</v>
      </c>
      <c r="AG32" s="88">
        <f t="shared" si="7"/>
        <v>352.85185185185185</v>
      </c>
      <c r="AH32" s="88">
        <f t="shared" si="7"/>
        <v>339.07407407407408</v>
      </c>
      <c r="AI32" s="88">
        <f t="shared" si="7"/>
        <v>1380.8148148148148</v>
      </c>
      <c r="AJ32" s="88">
        <f t="shared" si="7"/>
        <v>745.77777777777783</v>
      </c>
      <c r="AK32" s="88">
        <f t="shared" si="7"/>
        <v>582.40740740740739</v>
      </c>
      <c r="AL32" s="101">
        <f t="shared" ref="AL32:AM32" si="8">AVERAGE(AL4:AL30)</f>
        <v>210.40740740740742</v>
      </c>
      <c r="AM32" s="101">
        <f t="shared" si="8"/>
        <v>507.2328042328042</v>
      </c>
    </row>
    <row r="33" spans="3:39" ht="15.75" x14ac:dyDescent="0.25">
      <c r="C33" s="21" t="s">
        <v>20</v>
      </c>
      <c r="D33" s="22"/>
      <c r="E33" s="37">
        <f t="shared" ref="E33:K33" si="9">MAX(E4:E30)</f>
        <v>103</v>
      </c>
      <c r="F33" s="37">
        <f t="shared" si="9"/>
        <v>104</v>
      </c>
      <c r="G33" s="37">
        <f t="shared" si="9"/>
        <v>107</v>
      </c>
      <c r="H33" s="37">
        <f t="shared" si="9"/>
        <v>112</v>
      </c>
      <c r="I33" s="37">
        <f t="shared" si="9"/>
        <v>115</v>
      </c>
      <c r="J33" s="37">
        <f t="shared" si="9"/>
        <v>120</v>
      </c>
      <c r="K33" s="37">
        <f t="shared" si="9"/>
        <v>124</v>
      </c>
      <c r="L33" s="73">
        <f>MAX(L4:L30)</f>
        <v>0.59523809523809523</v>
      </c>
      <c r="M33" s="73">
        <f>MAX(M4:M30)</f>
        <v>0.5</v>
      </c>
      <c r="N33" s="74">
        <f>MAX(N4:N30)</f>
        <v>31</v>
      </c>
      <c r="O33" s="74">
        <f>MAX(O4:O30)</f>
        <v>35</v>
      </c>
      <c r="P33" s="74">
        <f>MAX(P4:P30)</f>
        <v>35.5</v>
      </c>
      <c r="Q33" s="75">
        <f t="shared" ref="Q33:W33" si="10">MAX(Q4:Q30)</f>
        <v>3.25</v>
      </c>
      <c r="R33" s="75">
        <f t="shared" si="10"/>
        <v>3.5</v>
      </c>
      <c r="S33" s="75">
        <f t="shared" si="10"/>
        <v>3.5</v>
      </c>
      <c r="T33" s="75">
        <f t="shared" si="10"/>
        <v>3.25</v>
      </c>
      <c r="U33" s="75">
        <f t="shared" si="10"/>
        <v>3.5</v>
      </c>
      <c r="V33" s="75">
        <f t="shared" si="10"/>
        <v>3.5</v>
      </c>
      <c r="W33" s="75">
        <f t="shared" si="10"/>
        <v>3.5</v>
      </c>
      <c r="X33" s="58">
        <f t="shared" ref="X33:AD33" si="11">MAX(X4:X30)</f>
        <v>2</v>
      </c>
      <c r="Y33" s="58">
        <f t="shared" si="11"/>
        <v>2</v>
      </c>
      <c r="Z33" s="58">
        <f t="shared" si="11"/>
        <v>2</v>
      </c>
      <c r="AA33" s="58">
        <f t="shared" si="11"/>
        <v>2</v>
      </c>
      <c r="AB33" s="58">
        <f t="shared" si="11"/>
        <v>2</v>
      </c>
      <c r="AC33" s="58">
        <f t="shared" si="11"/>
        <v>3</v>
      </c>
      <c r="AD33" s="58">
        <f t="shared" si="11"/>
        <v>2</v>
      </c>
      <c r="AE33" s="76">
        <f t="shared" ref="AE33:AK33" si="12">MAX(AE4:AE30)</f>
        <v>384</v>
      </c>
      <c r="AF33" s="86">
        <f t="shared" si="12"/>
        <v>485</v>
      </c>
      <c r="AG33" s="89">
        <f t="shared" si="12"/>
        <v>1166</v>
      </c>
      <c r="AH33" s="89">
        <f t="shared" si="12"/>
        <v>1982</v>
      </c>
      <c r="AI33" s="89">
        <f t="shared" si="12"/>
        <v>5582</v>
      </c>
      <c r="AJ33" s="89">
        <f t="shared" si="12"/>
        <v>3763</v>
      </c>
      <c r="AK33" s="89">
        <f t="shared" si="12"/>
        <v>2809</v>
      </c>
      <c r="AL33" s="102">
        <f t="shared" ref="AL33:AM33" si="13">MAX(AL4:AL30)</f>
        <v>793</v>
      </c>
      <c r="AM33" s="102">
        <f t="shared" si="13"/>
        <v>1654</v>
      </c>
    </row>
    <row r="34" spans="3:39" ht="16.5" thickBot="1" x14ac:dyDescent="0.3">
      <c r="C34" s="23" t="s">
        <v>21</v>
      </c>
      <c r="D34" s="24"/>
      <c r="E34" s="42">
        <f t="shared" ref="E34:K34" si="14">MIN(E4:E30)</f>
        <v>50</v>
      </c>
      <c r="F34" s="42">
        <f t="shared" si="14"/>
        <v>50</v>
      </c>
      <c r="G34" s="42">
        <f t="shared" si="14"/>
        <v>50</v>
      </c>
      <c r="H34" s="42">
        <f t="shared" si="14"/>
        <v>48</v>
      </c>
      <c r="I34" s="42">
        <f t="shared" si="14"/>
        <v>50</v>
      </c>
      <c r="J34" s="42">
        <f t="shared" si="14"/>
        <v>55</v>
      </c>
      <c r="K34" s="42">
        <f t="shared" si="14"/>
        <v>54</v>
      </c>
      <c r="L34" s="77">
        <f>MIN(L4:L30)</f>
        <v>-4.7619047619047616E-2</v>
      </c>
      <c r="M34" s="77">
        <f>MIN(M4:M30)</f>
        <v>4.7619047619047616E-2</v>
      </c>
      <c r="N34" s="78">
        <f>MIN(N4:N30)</f>
        <v>20.5</v>
      </c>
      <c r="O34" s="100">
        <f>MIN(O4:O30)</f>
        <v>22</v>
      </c>
      <c r="P34" s="100">
        <f>MIN(P4:P30)</f>
        <v>22</v>
      </c>
      <c r="Q34" s="79">
        <f t="shared" ref="Q34:W34" si="15">MIN(Q4:Q30)</f>
        <v>2.5</v>
      </c>
      <c r="R34" s="79">
        <f t="shared" si="15"/>
        <v>2.25</v>
      </c>
      <c r="S34" s="84">
        <f t="shared" si="15"/>
        <v>2.5</v>
      </c>
      <c r="T34" s="84">
        <f t="shared" si="15"/>
        <v>2.5</v>
      </c>
      <c r="U34" s="84">
        <f t="shared" si="15"/>
        <v>2.5</v>
      </c>
      <c r="V34" s="84">
        <f t="shared" si="15"/>
        <v>2.5</v>
      </c>
      <c r="W34" s="84">
        <f t="shared" si="15"/>
        <v>2.25</v>
      </c>
      <c r="X34" s="59">
        <f t="shared" ref="X34:AD34" si="16">MIN(X4:X30)</f>
        <v>1</v>
      </c>
      <c r="Y34" s="59">
        <f t="shared" si="16"/>
        <v>1</v>
      </c>
      <c r="Z34" s="59">
        <f t="shared" si="16"/>
        <v>1</v>
      </c>
      <c r="AA34" s="59">
        <f t="shared" si="16"/>
        <v>1</v>
      </c>
      <c r="AB34" s="59">
        <f t="shared" si="16"/>
        <v>1</v>
      </c>
      <c r="AC34" s="59">
        <f t="shared" si="16"/>
        <v>1</v>
      </c>
      <c r="AD34" s="59">
        <f t="shared" si="16"/>
        <v>1</v>
      </c>
      <c r="AE34" s="80">
        <f t="shared" ref="AE34:AK34" si="17">MIN(AE4:AE30)</f>
        <v>0</v>
      </c>
      <c r="AF34" s="87">
        <f t="shared" si="17"/>
        <v>0</v>
      </c>
      <c r="AG34" s="90">
        <f t="shared" si="17"/>
        <v>14</v>
      </c>
      <c r="AH34" s="90">
        <f t="shared" si="17"/>
        <v>2</v>
      </c>
      <c r="AI34" s="90">
        <f t="shared" si="17"/>
        <v>34</v>
      </c>
      <c r="AJ34" s="90">
        <f t="shared" si="17"/>
        <v>12</v>
      </c>
      <c r="AK34" s="90">
        <f t="shared" si="17"/>
        <v>23</v>
      </c>
      <c r="AL34" s="103">
        <f t="shared" ref="AL34:AM34" si="18">MIN(AL4:AL30)</f>
        <v>6.25</v>
      </c>
      <c r="AM34" s="103">
        <f t="shared" si="18"/>
        <v>115.85714285714286</v>
      </c>
    </row>
    <row r="35" spans="3:39" x14ac:dyDescent="0.25">
      <c r="C35" s="9"/>
      <c r="E35" s="3"/>
      <c r="F35" s="3"/>
      <c r="H35" s="3"/>
      <c r="I35" s="3"/>
      <c r="J35" s="3"/>
      <c r="K35" s="3"/>
      <c r="L35" s="27"/>
      <c r="M35" s="27"/>
      <c r="N35" s="3"/>
      <c r="O35" s="3"/>
      <c r="Q35" s="28"/>
      <c r="R35" s="3"/>
      <c r="S35" s="28"/>
      <c r="T35" s="3"/>
      <c r="U35" s="28"/>
      <c r="V35" s="28"/>
      <c r="W35" s="3"/>
      <c r="X35" s="3"/>
      <c r="Y35" s="3"/>
      <c r="AA35" s="3"/>
      <c r="AB35" s="3"/>
      <c r="AC35" s="3"/>
      <c r="AD35" s="3"/>
      <c r="AF35" s="3"/>
      <c r="AH35" s="3"/>
      <c r="AI35" s="3"/>
      <c r="AJ35" s="3"/>
      <c r="AK35" s="3"/>
      <c r="AL35" s="29"/>
      <c r="AM35" s="29"/>
    </row>
    <row r="36" spans="3:39" x14ac:dyDescent="0.25">
      <c r="C36" s="9"/>
      <c r="E36" s="3"/>
      <c r="F36" s="3"/>
      <c r="H36" s="3"/>
      <c r="I36" s="3"/>
      <c r="J36" s="3"/>
      <c r="K36" s="3"/>
      <c r="L36" s="27"/>
      <c r="M36" s="27"/>
      <c r="N36" s="3"/>
      <c r="O36" s="3"/>
      <c r="Q36" s="3"/>
      <c r="R36" s="3"/>
      <c r="T36" s="3"/>
      <c r="U36" s="3"/>
      <c r="V36" s="3"/>
      <c r="W36" s="3"/>
      <c r="X36" s="3"/>
      <c r="Y36" s="3"/>
      <c r="AA36" s="3"/>
      <c r="AB36" s="3"/>
      <c r="AC36" s="3"/>
      <c r="AD36" s="3"/>
      <c r="AF36" s="3"/>
      <c r="AH36" s="3"/>
      <c r="AI36" s="3"/>
      <c r="AJ36" s="3"/>
      <c r="AK36" s="3"/>
      <c r="AL36" s="29"/>
      <c r="AM36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0C0B-A0C5-4A36-BB9B-549877539DE2}">
  <dimension ref="A1:U31"/>
  <sheetViews>
    <sheetView zoomScale="80" zoomScaleNormal="80" workbookViewId="0">
      <selection activeCell="C25" sqref="C25"/>
    </sheetView>
  </sheetViews>
  <sheetFormatPr defaultRowHeight="15" x14ac:dyDescent="0.25"/>
  <cols>
    <col min="1" max="1" width="41.28515625" customWidth="1"/>
    <col min="2" max="2" width="16.28515625" customWidth="1"/>
    <col min="3" max="3" width="10.85546875" customWidth="1"/>
    <col min="4" max="4" width="19" customWidth="1"/>
    <col min="5" max="5" width="12.85546875" customWidth="1"/>
    <col min="7" max="7" width="11.42578125" customWidth="1"/>
    <col min="8" max="8" width="13.7109375" customWidth="1"/>
    <col min="9" max="9" width="10.7109375" customWidth="1"/>
    <col min="10" max="11" width="10.140625" customWidth="1"/>
    <col min="12" max="12" width="11.5703125" customWidth="1"/>
    <col min="13" max="13" width="10.85546875" customWidth="1"/>
    <col min="14" max="14" width="12.85546875" customWidth="1"/>
    <col min="15" max="16" width="13.85546875" customWidth="1"/>
    <col min="17" max="17" width="11" customWidth="1"/>
    <col min="18" max="18" width="9.85546875" customWidth="1"/>
    <col min="19" max="19" width="12.5703125" customWidth="1"/>
    <col min="20" max="20" width="14" customWidth="1"/>
  </cols>
  <sheetData>
    <row r="1" spans="1:21" ht="32.25" thickBot="1" x14ac:dyDescent="0.3">
      <c r="A1" s="108" t="s">
        <v>97</v>
      </c>
      <c r="B1" s="109" t="s">
        <v>7</v>
      </c>
      <c r="C1" s="48" t="s">
        <v>72</v>
      </c>
      <c r="D1" s="110" t="s">
        <v>0</v>
      </c>
      <c r="E1" s="109" t="s">
        <v>1</v>
      </c>
      <c r="F1" s="109" t="s">
        <v>99</v>
      </c>
      <c r="G1" s="110"/>
      <c r="H1" s="109" t="s">
        <v>100</v>
      </c>
      <c r="I1" s="109" t="s">
        <v>101</v>
      </c>
      <c r="J1" s="109" t="s">
        <v>102</v>
      </c>
      <c r="K1" s="111" t="s">
        <v>103</v>
      </c>
      <c r="L1" s="111" t="s">
        <v>104</v>
      </c>
      <c r="M1" s="111" t="s">
        <v>105</v>
      </c>
      <c r="N1" s="111" t="s">
        <v>106</v>
      </c>
      <c r="O1" s="111" t="s">
        <v>107</v>
      </c>
      <c r="P1" s="111" t="s">
        <v>108</v>
      </c>
      <c r="Q1" s="111" t="s">
        <v>109</v>
      </c>
      <c r="R1" s="111" t="s">
        <v>110</v>
      </c>
      <c r="S1" s="111" t="s">
        <v>111</v>
      </c>
      <c r="T1" s="142" t="s">
        <v>112</v>
      </c>
      <c r="U1" s="143" t="s">
        <v>114</v>
      </c>
    </row>
    <row r="2" spans="1:21" ht="15.75" x14ac:dyDescent="0.25">
      <c r="A2" s="112" t="s">
        <v>98</v>
      </c>
      <c r="B2" s="113" t="s">
        <v>26</v>
      </c>
      <c r="C2" s="113" t="s">
        <v>27</v>
      </c>
      <c r="D2" s="113" t="s">
        <v>89</v>
      </c>
      <c r="E2" s="114">
        <v>45671</v>
      </c>
      <c r="F2" s="115">
        <f t="shared" ref="F2:F28" si="0">(G2-E2)</f>
        <v>240</v>
      </c>
      <c r="G2" s="116">
        <v>45911</v>
      </c>
      <c r="H2" s="115">
        <v>0</v>
      </c>
      <c r="I2" s="115">
        <v>81</v>
      </c>
      <c r="J2" s="115">
        <v>113</v>
      </c>
      <c r="K2" s="117">
        <f t="shared" ref="K2:K28" si="1">(J2-I2)/84</f>
        <v>0.38095238095238093</v>
      </c>
      <c r="L2" s="118">
        <f t="shared" ref="L2:L28" si="2">(K2/0.279541)*100</f>
        <v>136.27782005229321</v>
      </c>
      <c r="M2" s="118">
        <f t="shared" ref="M2:M28" si="3">J2/F2</f>
        <v>0.47083333333333333</v>
      </c>
      <c r="N2" s="118">
        <f t="shared" ref="N2:N28" si="4">(M2/0.425824)*100</f>
        <v>110.5699381278024</v>
      </c>
      <c r="O2" s="119">
        <f t="shared" ref="O2:O28" si="5">((L2)+(N2)*2)/3</f>
        <v>119.13923210263268</v>
      </c>
      <c r="P2" s="120">
        <v>119</v>
      </c>
      <c r="Q2" s="119">
        <f t="shared" ref="Q2:Q28" si="6">(507.1851852/P2)*100</f>
        <v>426.20603798319331</v>
      </c>
      <c r="R2" s="118">
        <f t="shared" ref="R2:R28" si="7">(Q2+O2)/2</f>
        <v>272.67263504291299</v>
      </c>
      <c r="S2" s="115">
        <v>1</v>
      </c>
      <c r="T2" s="144" t="s">
        <v>113</v>
      </c>
      <c r="U2" s="145">
        <v>1</v>
      </c>
    </row>
    <row r="3" spans="1:21" ht="15.75" x14ac:dyDescent="0.25">
      <c r="A3" s="121" t="s">
        <v>82</v>
      </c>
      <c r="B3" s="122" t="s">
        <v>34</v>
      </c>
      <c r="C3" s="122" t="s">
        <v>35</v>
      </c>
      <c r="D3" s="122" t="s">
        <v>73</v>
      </c>
      <c r="E3" s="123">
        <v>45690</v>
      </c>
      <c r="F3" s="124">
        <f t="shared" si="0"/>
        <v>221</v>
      </c>
      <c r="G3" s="125">
        <v>45911</v>
      </c>
      <c r="H3" s="124">
        <v>0</v>
      </c>
      <c r="I3" s="124">
        <v>73</v>
      </c>
      <c r="J3" s="124">
        <v>92</v>
      </c>
      <c r="K3" s="126">
        <f t="shared" si="1"/>
        <v>0.22619047619047619</v>
      </c>
      <c r="L3" s="127">
        <f t="shared" si="2"/>
        <v>80.914955656049088</v>
      </c>
      <c r="M3" s="127">
        <f t="shared" si="3"/>
        <v>0.41628959276018102</v>
      </c>
      <c r="N3" s="127">
        <f t="shared" si="4"/>
        <v>97.760951181751381</v>
      </c>
      <c r="O3" s="128">
        <f t="shared" si="5"/>
        <v>92.145619339850612</v>
      </c>
      <c r="P3" s="129">
        <v>116</v>
      </c>
      <c r="Q3" s="128">
        <f t="shared" si="6"/>
        <v>437.2286079310345</v>
      </c>
      <c r="R3" s="127">
        <f t="shared" si="7"/>
        <v>264.68711363544253</v>
      </c>
      <c r="S3" s="124">
        <v>2</v>
      </c>
      <c r="T3" s="141" t="s">
        <v>113</v>
      </c>
      <c r="U3" s="146"/>
    </row>
    <row r="4" spans="1:21" ht="15.75" x14ac:dyDescent="0.25">
      <c r="A4" s="121" t="s">
        <v>91</v>
      </c>
      <c r="B4" s="122" t="s">
        <v>48</v>
      </c>
      <c r="C4" s="122" t="s">
        <v>49</v>
      </c>
      <c r="D4" s="122" t="s">
        <v>89</v>
      </c>
      <c r="E4" s="123">
        <v>45652</v>
      </c>
      <c r="F4" s="124">
        <f t="shared" si="0"/>
        <v>259</v>
      </c>
      <c r="G4" s="125">
        <v>45911</v>
      </c>
      <c r="H4" s="124">
        <v>0</v>
      </c>
      <c r="I4" s="124">
        <v>85</v>
      </c>
      <c r="J4" s="124">
        <v>105</v>
      </c>
      <c r="K4" s="126">
        <f t="shared" si="1"/>
        <v>0.23809523809523808</v>
      </c>
      <c r="L4" s="127">
        <f t="shared" si="2"/>
        <v>85.173637532683259</v>
      </c>
      <c r="M4" s="127">
        <f t="shared" si="3"/>
        <v>0.40540540540540543</v>
      </c>
      <c r="N4" s="127">
        <f t="shared" si="4"/>
        <v>95.204921612075751</v>
      </c>
      <c r="O4" s="128">
        <f t="shared" si="5"/>
        <v>91.861160252278253</v>
      </c>
      <c r="P4" s="129">
        <v>121</v>
      </c>
      <c r="Q4" s="128">
        <f t="shared" si="6"/>
        <v>419.1613100826446</v>
      </c>
      <c r="R4" s="127">
        <f t="shared" si="7"/>
        <v>255.51123516746142</v>
      </c>
      <c r="S4" s="124">
        <v>3</v>
      </c>
      <c r="T4" s="141" t="s">
        <v>113</v>
      </c>
      <c r="U4" s="146">
        <v>2</v>
      </c>
    </row>
    <row r="5" spans="1:21" ht="15.75" x14ac:dyDescent="0.25">
      <c r="A5" s="121" t="s">
        <v>76</v>
      </c>
      <c r="B5" s="122">
        <v>2519</v>
      </c>
      <c r="C5" s="122" t="s">
        <v>55</v>
      </c>
      <c r="D5" s="122" t="s">
        <v>73</v>
      </c>
      <c r="E5" s="123">
        <v>45693</v>
      </c>
      <c r="F5" s="124">
        <f t="shared" si="0"/>
        <v>218</v>
      </c>
      <c r="G5" s="125">
        <v>45911</v>
      </c>
      <c r="H5" s="124">
        <v>0</v>
      </c>
      <c r="I5" s="124">
        <v>67</v>
      </c>
      <c r="J5" s="124">
        <v>109</v>
      </c>
      <c r="K5" s="126">
        <f t="shared" si="1"/>
        <v>0.5</v>
      </c>
      <c r="L5" s="127">
        <f t="shared" si="2"/>
        <v>178.86463881863483</v>
      </c>
      <c r="M5" s="127">
        <f t="shared" si="3"/>
        <v>0.5</v>
      </c>
      <c r="N5" s="127">
        <f t="shared" si="4"/>
        <v>117.41940332156008</v>
      </c>
      <c r="O5" s="128">
        <f t="shared" si="5"/>
        <v>137.90114848725167</v>
      </c>
      <c r="P5" s="129">
        <v>144</v>
      </c>
      <c r="Q5" s="128">
        <f t="shared" si="6"/>
        <v>352.21193416666665</v>
      </c>
      <c r="R5" s="127">
        <f t="shared" si="7"/>
        <v>245.05654132695918</v>
      </c>
      <c r="S5" s="124">
        <v>4</v>
      </c>
      <c r="T5" s="141" t="s">
        <v>113</v>
      </c>
      <c r="U5" s="146">
        <v>3</v>
      </c>
    </row>
    <row r="6" spans="1:21" ht="15.75" x14ac:dyDescent="0.25">
      <c r="A6" s="121" t="s">
        <v>83</v>
      </c>
      <c r="B6" s="122" t="s">
        <v>68</v>
      </c>
      <c r="C6" s="122" t="s">
        <v>69</v>
      </c>
      <c r="D6" s="122" t="s">
        <v>73</v>
      </c>
      <c r="E6" s="123">
        <v>45667</v>
      </c>
      <c r="F6" s="124">
        <f t="shared" si="0"/>
        <v>244</v>
      </c>
      <c r="G6" s="125">
        <v>45911</v>
      </c>
      <c r="H6" s="124">
        <v>0</v>
      </c>
      <c r="I6" s="124">
        <v>103</v>
      </c>
      <c r="J6" s="124">
        <v>124</v>
      </c>
      <c r="K6" s="126">
        <f t="shared" si="1"/>
        <v>0.25</v>
      </c>
      <c r="L6" s="127">
        <f t="shared" si="2"/>
        <v>89.432319409317415</v>
      </c>
      <c r="M6" s="127">
        <f t="shared" si="3"/>
        <v>0.50819672131147542</v>
      </c>
      <c r="N6" s="127">
        <f t="shared" si="4"/>
        <v>119.3443115727332</v>
      </c>
      <c r="O6" s="128">
        <f t="shared" si="5"/>
        <v>109.37364751826128</v>
      </c>
      <c r="P6" s="129">
        <v>147</v>
      </c>
      <c r="Q6" s="128">
        <f t="shared" si="6"/>
        <v>345.02393551020407</v>
      </c>
      <c r="R6" s="127">
        <f t="shared" si="7"/>
        <v>227.19879151423268</v>
      </c>
      <c r="S6" s="124">
        <v>5</v>
      </c>
      <c r="T6" s="141" t="s">
        <v>113</v>
      </c>
      <c r="U6" s="146">
        <v>4</v>
      </c>
    </row>
    <row r="7" spans="1:21" ht="15.75" x14ac:dyDescent="0.25">
      <c r="A7" s="121" t="s">
        <v>98</v>
      </c>
      <c r="B7" s="122" t="s">
        <v>24</v>
      </c>
      <c r="C7" s="122" t="s">
        <v>25</v>
      </c>
      <c r="D7" s="122" t="s">
        <v>73</v>
      </c>
      <c r="E7" s="123">
        <v>45672</v>
      </c>
      <c r="F7" s="124">
        <f t="shared" si="0"/>
        <v>239</v>
      </c>
      <c r="G7" s="125">
        <v>45911</v>
      </c>
      <c r="H7" s="124">
        <v>0</v>
      </c>
      <c r="I7" s="124">
        <v>94</v>
      </c>
      <c r="J7" s="124">
        <v>123</v>
      </c>
      <c r="K7" s="126">
        <f t="shared" si="1"/>
        <v>0.34523809523809523</v>
      </c>
      <c r="L7" s="127">
        <f t="shared" si="2"/>
        <v>123.50177442239072</v>
      </c>
      <c r="M7" s="127">
        <f t="shared" si="3"/>
        <v>0.5146443514644351</v>
      </c>
      <c r="N7" s="127">
        <f t="shared" si="4"/>
        <v>120.85846534353047</v>
      </c>
      <c r="O7" s="128">
        <f t="shared" si="5"/>
        <v>121.73956836981722</v>
      </c>
      <c r="P7" s="129">
        <v>156</v>
      </c>
      <c r="Q7" s="128">
        <f t="shared" si="6"/>
        <v>325.1187084615384</v>
      </c>
      <c r="R7" s="127">
        <f t="shared" si="7"/>
        <v>223.42913841567781</v>
      </c>
      <c r="S7" s="124">
        <v>6</v>
      </c>
      <c r="T7" s="141" t="s">
        <v>113</v>
      </c>
      <c r="U7" s="146">
        <v>5</v>
      </c>
    </row>
    <row r="8" spans="1:21" ht="15.75" x14ac:dyDescent="0.25">
      <c r="A8" s="121" t="s">
        <v>92</v>
      </c>
      <c r="B8" s="122">
        <v>19207</v>
      </c>
      <c r="C8" s="122" t="s">
        <v>43</v>
      </c>
      <c r="D8" s="130" t="s">
        <v>95</v>
      </c>
      <c r="E8" s="123">
        <v>45671</v>
      </c>
      <c r="F8" s="124">
        <f t="shared" si="0"/>
        <v>240</v>
      </c>
      <c r="G8" s="125">
        <v>45911</v>
      </c>
      <c r="H8" s="124">
        <v>0</v>
      </c>
      <c r="I8" s="124">
        <v>62</v>
      </c>
      <c r="J8" s="124">
        <v>85</v>
      </c>
      <c r="K8" s="126">
        <f t="shared" si="1"/>
        <v>0.27380952380952384</v>
      </c>
      <c r="L8" s="127">
        <f t="shared" si="2"/>
        <v>97.949683162585757</v>
      </c>
      <c r="M8" s="127">
        <f t="shared" si="3"/>
        <v>0.35416666666666669</v>
      </c>
      <c r="N8" s="127">
        <f t="shared" si="4"/>
        <v>83.172077352771737</v>
      </c>
      <c r="O8" s="127">
        <f t="shared" si="5"/>
        <v>88.097945956043077</v>
      </c>
      <c r="P8" s="129">
        <v>148</v>
      </c>
      <c r="Q8" s="128">
        <f t="shared" si="6"/>
        <v>342.69269270270269</v>
      </c>
      <c r="R8" s="127">
        <f t="shared" si="7"/>
        <v>215.39531932937288</v>
      </c>
      <c r="S8" s="124">
        <v>7</v>
      </c>
      <c r="T8" s="141"/>
      <c r="U8" s="146"/>
    </row>
    <row r="9" spans="1:21" ht="15.75" x14ac:dyDescent="0.25">
      <c r="A9" s="121" t="s">
        <v>82</v>
      </c>
      <c r="B9" s="122" t="s">
        <v>40</v>
      </c>
      <c r="C9" s="122" t="s">
        <v>41</v>
      </c>
      <c r="D9" s="122" t="s">
        <v>73</v>
      </c>
      <c r="E9" s="123">
        <v>45685</v>
      </c>
      <c r="F9" s="124">
        <f t="shared" si="0"/>
        <v>226</v>
      </c>
      <c r="G9" s="125">
        <v>45911</v>
      </c>
      <c r="H9" s="124">
        <v>0</v>
      </c>
      <c r="I9" s="124">
        <v>75</v>
      </c>
      <c r="J9" s="124">
        <v>94</v>
      </c>
      <c r="K9" s="126">
        <f t="shared" si="1"/>
        <v>0.22619047619047619</v>
      </c>
      <c r="L9" s="127">
        <f t="shared" si="2"/>
        <v>80.914955656049088</v>
      </c>
      <c r="M9" s="127">
        <f t="shared" si="3"/>
        <v>0.41592920353982299</v>
      </c>
      <c r="N9" s="127">
        <f t="shared" si="4"/>
        <v>97.676317807315456</v>
      </c>
      <c r="O9" s="128">
        <f t="shared" si="5"/>
        <v>92.089197090226662</v>
      </c>
      <c r="P9" s="129">
        <v>153</v>
      </c>
      <c r="Q9" s="128">
        <f t="shared" si="6"/>
        <v>331.4935850980392</v>
      </c>
      <c r="R9" s="127">
        <f t="shared" si="7"/>
        <v>211.79139109413293</v>
      </c>
      <c r="S9" s="124">
        <v>8</v>
      </c>
      <c r="T9" s="141" t="s">
        <v>113</v>
      </c>
      <c r="U9" s="146"/>
    </row>
    <row r="10" spans="1:21" ht="15.75" x14ac:dyDescent="0.25">
      <c r="A10" s="121" t="s">
        <v>79</v>
      </c>
      <c r="B10" s="122" t="s">
        <v>56</v>
      </c>
      <c r="C10" s="122" t="s">
        <v>57</v>
      </c>
      <c r="D10" s="122" t="s">
        <v>73</v>
      </c>
      <c r="E10" s="123">
        <v>45684</v>
      </c>
      <c r="F10" s="124">
        <f t="shared" si="0"/>
        <v>227</v>
      </c>
      <c r="G10" s="125">
        <v>45911</v>
      </c>
      <c r="H10" s="124">
        <v>0</v>
      </c>
      <c r="I10" s="124">
        <v>89</v>
      </c>
      <c r="J10" s="124">
        <v>114</v>
      </c>
      <c r="K10" s="126">
        <f t="shared" si="1"/>
        <v>0.29761904761904762</v>
      </c>
      <c r="L10" s="127">
        <f t="shared" si="2"/>
        <v>106.46704691585407</v>
      </c>
      <c r="M10" s="127">
        <f t="shared" si="3"/>
        <v>0.50220264317180618</v>
      </c>
      <c r="N10" s="127">
        <f t="shared" si="4"/>
        <v>117.93666941548766</v>
      </c>
      <c r="O10" s="128">
        <f t="shared" si="5"/>
        <v>114.11346191560979</v>
      </c>
      <c r="P10" s="129">
        <v>167</v>
      </c>
      <c r="Q10" s="128">
        <f t="shared" si="6"/>
        <v>303.70370371257485</v>
      </c>
      <c r="R10" s="127">
        <f t="shared" si="7"/>
        <v>208.90858281409231</v>
      </c>
      <c r="S10" s="124">
        <v>9</v>
      </c>
      <c r="T10" s="141" t="s">
        <v>113</v>
      </c>
      <c r="U10" s="146">
        <v>6</v>
      </c>
    </row>
    <row r="11" spans="1:21" ht="15.75" x14ac:dyDescent="0.25">
      <c r="A11" s="121" t="s">
        <v>76</v>
      </c>
      <c r="B11" s="122">
        <v>2511</v>
      </c>
      <c r="C11" s="122" t="s">
        <v>54</v>
      </c>
      <c r="D11" s="122" t="s">
        <v>73</v>
      </c>
      <c r="E11" s="123">
        <v>45683</v>
      </c>
      <c r="F11" s="124">
        <f t="shared" si="0"/>
        <v>228</v>
      </c>
      <c r="G11" s="125">
        <v>45911</v>
      </c>
      <c r="H11" s="124">
        <v>0</v>
      </c>
      <c r="I11" s="124">
        <v>69</v>
      </c>
      <c r="J11" s="124">
        <v>99</v>
      </c>
      <c r="K11" s="126">
        <f t="shared" si="1"/>
        <v>0.35714285714285715</v>
      </c>
      <c r="L11" s="127">
        <f t="shared" si="2"/>
        <v>127.76045629902488</v>
      </c>
      <c r="M11" s="127">
        <f t="shared" si="3"/>
        <v>0.43421052631578949</v>
      </c>
      <c r="N11" s="127">
        <f t="shared" si="4"/>
        <v>101.96948183188113</v>
      </c>
      <c r="O11" s="128">
        <f t="shared" si="5"/>
        <v>110.56647332092905</v>
      </c>
      <c r="P11" s="129">
        <v>189</v>
      </c>
      <c r="Q11" s="128">
        <f t="shared" si="6"/>
        <v>268.3519498412698</v>
      </c>
      <c r="R11" s="127">
        <f t="shared" si="7"/>
        <v>189.45921158109942</v>
      </c>
      <c r="S11" s="124">
        <v>10</v>
      </c>
      <c r="T11" s="141" t="s">
        <v>113</v>
      </c>
      <c r="U11" s="146">
        <v>7</v>
      </c>
    </row>
    <row r="12" spans="1:21" ht="15.75" x14ac:dyDescent="0.25">
      <c r="A12" s="121" t="s">
        <v>79</v>
      </c>
      <c r="B12" s="122" t="s">
        <v>62</v>
      </c>
      <c r="C12" s="122" t="s">
        <v>63</v>
      </c>
      <c r="D12" s="122" t="s">
        <v>73</v>
      </c>
      <c r="E12" s="123">
        <v>45671</v>
      </c>
      <c r="F12" s="124">
        <f t="shared" si="0"/>
        <v>240</v>
      </c>
      <c r="G12" s="125">
        <v>45911</v>
      </c>
      <c r="H12" s="124">
        <v>0</v>
      </c>
      <c r="I12" s="124">
        <v>90</v>
      </c>
      <c r="J12" s="124">
        <v>119</v>
      </c>
      <c r="K12" s="126">
        <f t="shared" si="1"/>
        <v>0.34523809523809523</v>
      </c>
      <c r="L12" s="127">
        <f t="shared" si="2"/>
        <v>123.50177442239072</v>
      </c>
      <c r="M12" s="127">
        <f t="shared" si="3"/>
        <v>0.49583333333333335</v>
      </c>
      <c r="N12" s="127">
        <f t="shared" si="4"/>
        <v>116.44090829388043</v>
      </c>
      <c r="O12" s="128">
        <f t="shared" si="5"/>
        <v>118.79453033671719</v>
      </c>
      <c r="P12" s="129">
        <v>205</v>
      </c>
      <c r="Q12" s="128">
        <f t="shared" si="6"/>
        <v>247.40740741463415</v>
      </c>
      <c r="R12" s="127">
        <f t="shared" si="7"/>
        <v>183.10096887567568</v>
      </c>
      <c r="S12" s="124">
        <v>11</v>
      </c>
      <c r="T12" s="141" t="s">
        <v>113</v>
      </c>
      <c r="U12" s="146">
        <v>8</v>
      </c>
    </row>
    <row r="13" spans="1:21" ht="15.75" x14ac:dyDescent="0.25">
      <c r="A13" s="121" t="s">
        <v>79</v>
      </c>
      <c r="B13" s="122" t="s">
        <v>60</v>
      </c>
      <c r="C13" s="122" t="s">
        <v>61</v>
      </c>
      <c r="D13" s="122" t="s">
        <v>73</v>
      </c>
      <c r="E13" s="123">
        <v>45688</v>
      </c>
      <c r="F13" s="124">
        <f t="shared" si="0"/>
        <v>223</v>
      </c>
      <c r="G13" s="125">
        <v>45911</v>
      </c>
      <c r="H13" s="124">
        <v>0</v>
      </c>
      <c r="I13" s="124">
        <v>95</v>
      </c>
      <c r="J13" s="124">
        <v>119</v>
      </c>
      <c r="K13" s="126">
        <f t="shared" si="1"/>
        <v>0.2857142857142857</v>
      </c>
      <c r="L13" s="127">
        <f t="shared" si="2"/>
        <v>102.2083650392199</v>
      </c>
      <c r="M13" s="127">
        <f t="shared" si="3"/>
        <v>0.53363228699551568</v>
      </c>
      <c r="N13" s="127">
        <f t="shared" si="4"/>
        <v>125.31756946426592</v>
      </c>
      <c r="O13" s="128">
        <f t="shared" si="5"/>
        <v>117.61450132258392</v>
      </c>
      <c r="P13" s="129">
        <v>218</v>
      </c>
      <c r="Q13" s="128">
        <f t="shared" si="6"/>
        <v>232.65375467889905</v>
      </c>
      <c r="R13" s="127">
        <f t="shared" si="7"/>
        <v>175.1341280007415</v>
      </c>
      <c r="S13" s="124">
        <v>12</v>
      </c>
      <c r="T13" s="141" t="s">
        <v>113</v>
      </c>
      <c r="U13" s="146">
        <v>9</v>
      </c>
    </row>
    <row r="14" spans="1:21" ht="15.75" x14ac:dyDescent="0.25">
      <c r="A14" s="121" t="s">
        <v>98</v>
      </c>
      <c r="B14" s="122" t="s">
        <v>28</v>
      </c>
      <c r="C14" s="122" t="s">
        <v>29</v>
      </c>
      <c r="D14" s="122" t="s">
        <v>89</v>
      </c>
      <c r="E14" s="123">
        <v>45686</v>
      </c>
      <c r="F14" s="124">
        <f t="shared" si="0"/>
        <v>225</v>
      </c>
      <c r="G14" s="125">
        <v>45911</v>
      </c>
      <c r="H14" s="124">
        <v>0</v>
      </c>
      <c r="I14" s="124">
        <v>70</v>
      </c>
      <c r="J14" s="124">
        <v>100</v>
      </c>
      <c r="K14" s="126">
        <f t="shared" si="1"/>
        <v>0.35714285714285715</v>
      </c>
      <c r="L14" s="127">
        <f t="shared" si="2"/>
        <v>127.76045629902488</v>
      </c>
      <c r="M14" s="127">
        <f t="shared" si="3"/>
        <v>0.44444444444444442</v>
      </c>
      <c r="N14" s="127">
        <f t="shared" si="4"/>
        <v>104.37280295249785</v>
      </c>
      <c r="O14" s="128">
        <f t="shared" si="5"/>
        <v>112.16868740134019</v>
      </c>
      <c r="P14" s="129">
        <v>225</v>
      </c>
      <c r="Q14" s="128">
        <f t="shared" si="6"/>
        <v>225.41563786666666</v>
      </c>
      <c r="R14" s="127">
        <f t="shared" si="7"/>
        <v>168.79216263400343</v>
      </c>
      <c r="S14" s="124">
        <v>13</v>
      </c>
      <c r="T14" s="141" t="s">
        <v>113</v>
      </c>
      <c r="U14" s="146">
        <v>10</v>
      </c>
    </row>
    <row r="15" spans="1:21" ht="15.75" x14ac:dyDescent="0.25">
      <c r="A15" s="121" t="s">
        <v>91</v>
      </c>
      <c r="B15" s="122" t="s">
        <v>50</v>
      </c>
      <c r="C15" s="122" t="s">
        <v>51</v>
      </c>
      <c r="D15" s="122" t="s">
        <v>89</v>
      </c>
      <c r="E15" s="123">
        <v>45670</v>
      </c>
      <c r="F15" s="124">
        <f t="shared" si="0"/>
        <v>241</v>
      </c>
      <c r="G15" s="125">
        <v>45911</v>
      </c>
      <c r="H15" s="124">
        <v>0</v>
      </c>
      <c r="I15" s="124">
        <v>70</v>
      </c>
      <c r="J15" s="124">
        <v>93</v>
      </c>
      <c r="K15" s="126">
        <f t="shared" si="1"/>
        <v>0.27380952380952384</v>
      </c>
      <c r="L15" s="127">
        <f t="shared" si="2"/>
        <v>97.949683162585757</v>
      </c>
      <c r="M15" s="127">
        <f t="shared" si="3"/>
        <v>0.38589211618257263</v>
      </c>
      <c r="N15" s="127">
        <f t="shared" si="4"/>
        <v>90.622444057303639</v>
      </c>
      <c r="O15" s="128">
        <f t="shared" si="5"/>
        <v>93.064857092397688</v>
      </c>
      <c r="P15" s="129">
        <v>230</v>
      </c>
      <c r="Q15" s="128">
        <f t="shared" si="6"/>
        <v>220.51529791304344</v>
      </c>
      <c r="R15" s="127">
        <f t="shared" si="7"/>
        <v>156.79007750272058</v>
      </c>
      <c r="S15" s="124">
        <v>14</v>
      </c>
      <c r="T15" s="141" t="s">
        <v>113</v>
      </c>
      <c r="U15" s="146">
        <v>11</v>
      </c>
    </row>
    <row r="16" spans="1:21" ht="15.75" x14ac:dyDescent="0.25">
      <c r="A16" s="121" t="s">
        <v>92</v>
      </c>
      <c r="B16" s="122">
        <v>19293</v>
      </c>
      <c r="C16" s="122" t="s">
        <v>44</v>
      </c>
      <c r="D16" s="122" t="s">
        <v>89</v>
      </c>
      <c r="E16" s="123">
        <v>45703</v>
      </c>
      <c r="F16" s="124">
        <f t="shared" si="0"/>
        <v>208</v>
      </c>
      <c r="G16" s="125">
        <v>45911</v>
      </c>
      <c r="H16" s="124">
        <v>0</v>
      </c>
      <c r="I16" s="124">
        <v>52</v>
      </c>
      <c r="J16" s="124">
        <v>86</v>
      </c>
      <c r="K16" s="126">
        <f t="shared" si="1"/>
        <v>0.40476190476190477</v>
      </c>
      <c r="L16" s="127">
        <f t="shared" si="2"/>
        <v>144.79518380556152</v>
      </c>
      <c r="M16" s="127">
        <f t="shared" si="3"/>
        <v>0.41346153846153844</v>
      </c>
      <c r="N16" s="127">
        <f t="shared" si="4"/>
        <v>97.096814285136219</v>
      </c>
      <c r="O16" s="128">
        <f t="shared" si="5"/>
        <v>112.99627079194465</v>
      </c>
      <c r="P16" s="129">
        <v>426</v>
      </c>
      <c r="Q16" s="128">
        <f t="shared" si="6"/>
        <v>119.0575552112676</v>
      </c>
      <c r="R16" s="127">
        <f t="shared" si="7"/>
        <v>116.02691300160612</v>
      </c>
      <c r="S16" s="124">
        <v>15</v>
      </c>
      <c r="T16" s="141" t="s">
        <v>113</v>
      </c>
      <c r="U16" s="146"/>
    </row>
    <row r="17" spans="1:21" ht="15.75" x14ac:dyDescent="0.25">
      <c r="A17" s="121" t="s">
        <v>92</v>
      </c>
      <c r="B17" s="122">
        <v>19331</v>
      </c>
      <c r="C17" s="122" t="s">
        <v>45</v>
      </c>
      <c r="D17" s="122" t="s">
        <v>96</v>
      </c>
      <c r="E17" s="123">
        <v>45689</v>
      </c>
      <c r="F17" s="124">
        <f t="shared" si="0"/>
        <v>222</v>
      </c>
      <c r="G17" s="125">
        <v>45911</v>
      </c>
      <c r="H17" s="124">
        <v>0</v>
      </c>
      <c r="I17" s="124">
        <v>57</v>
      </c>
      <c r="J17" s="124">
        <v>81</v>
      </c>
      <c r="K17" s="126">
        <f t="shared" si="1"/>
        <v>0.2857142857142857</v>
      </c>
      <c r="L17" s="127">
        <f t="shared" si="2"/>
        <v>102.2083650392199</v>
      </c>
      <c r="M17" s="127">
        <f t="shared" si="3"/>
        <v>0.36486486486486486</v>
      </c>
      <c r="N17" s="127">
        <f t="shared" si="4"/>
        <v>85.684429450868166</v>
      </c>
      <c r="O17" s="128">
        <f t="shared" si="5"/>
        <v>91.192407980318748</v>
      </c>
      <c r="P17" s="129">
        <v>405</v>
      </c>
      <c r="Q17" s="128">
        <f t="shared" si="6"/>
        <v>125.23090992592591</v>
      </c>
      <c r="R17" s="127">
        <f t="shared" si="7"/>
        <v>108.21165895312234</v>
      </c>
      <c r="S17" s="124">
        <v>16</v>
      </c>
      <c r="T17" s="141" t="s">
        <v>113</v>
      </c>
      <c r="U17" s="146"/>
    </row>
    <row r="18" spans="1:21" ht="15.75" x14ac:dyDescent="0.25">
      <c r="A18" s="121" t="s">
        <v>85</v>
      </c>
      <c r="B18" s="122" t="s">
        <v>52</v>
      </c>
      <c r="C18" s="122" t="s">
        <v>53</v>
      </c>
      <c r="D18" s="130" t="s">
        <v>84</v>
      </c>
      <c r="E18" s="123">
        <v>45651</v>
      </c>
      <c r="F18" s="124">
        <f t="shared" si="0"/>
        <v>260</v>
      </c>
      <c r="G18" s="125">
        <v>45911</v>
      </c>
      <c r="H18" s="124">
        <v>0</v>
      </c>
      <c r="I18" s="124">
        <v>71</v>
      </c>
      <c r="J18" s="124">
        <v>80</v>
      </c>
      <c r="K18" s="126">
        <f t="shared" si="1"/>
        <v>0.10714285714285714</v>
      </c>
      <c r="L18" s="127">
        <f t="shared" si="2"/>
        <v>38.328136889707466</v>
      </c>
      <c r="M18" s="127">
        <f t="shared" si="3"/>
        <v>0.30769230769230771</v>
      </c>
      <c r="N18" s="127">
        <f t="shared" si="4"/>
        <v>72.258094351729284</v>
      </c>
      <c r="O18" s="127">
        <f t="shared" si="5"/>
        <v>60.948108531055347</v>
      </c>
      <c r="P18" s="129">
        <v>350</v>
      </c>
      <c r="Q18" s="128">
        <f t="shared" si="6"/>
        <v>144.9100529142857</v>
      </c>
      <c r="R18" s="127">
        <f t="shared" si="7"/>
        <v>102.92908072267052</v>
      </c>
      <c r="S18" s="124">
        <v>17</v>
      </c>
      <c r="T18" s="141"/>
      <c r="U18" s="146"/>
    </row>
    <row r="19" spans="1:21" ht="15.75" x14ac:dyDescent="0.25">
      <c r="A19" s="121" t="s">
        <v>88</v>
      </c>
      <c r="B19" s="122" t="s">
        <v>64</v>
      </c>
      <c r="C19" s="122" t="s">
        <v>65</v>
      </c>
      <c r="D19" s="130" t="s">
        <v>86</v>
      </c>
      <c r="E19" s="123">
        <v>45651</v>
      </c>
      <c r="F19" s="124">
        <f t="shared" si="0"/>
        <v>260</v>
      </c>
      <c r="G19" s="125">
        <v>45911</v>
      </c>
      <c r="H19" s="124">
        <v>0</v>
      </c>
      <c r="I19" s="124">
        <v>70</v>
      </c>
      <c r="J19" s="124">
        <v>81</v>
      </c>
      <c r="K19" s="126">
        <f t="shared" si="1"/>
        <v>0.13095238095238096</v>
      </c>
      <c r="L19" s="127">
        <f t="shared" si="2"/>
        <v>46.845500642975793</v>
      </c>
      <c r="M19" s="127">
        <f t="shared" si="3"/>
        <v>0.31153846153846154</v>
      </c>
      <c r="N19" s="127">
        <f t="shared" si="4"/>
        <v>73.161320531125909</v>
      </c>
      <c r="O19" s="127">
        <f t="shared" si="5"/>
        <v>64.389380568409209</v>
      </c>
      <c r="P19" s="129">
        <v>403</v>
      </c>
      <c r="Q19" s="128">
        <f t="shared" si="6"/>
        <v>125.85240327543423</v>
      </c>
      <c r="R19" s="127">
        <f t="shared" si="7"/>
        <v>95.120891921921725</v>
      </c>
      <c r="S19" s="124">
        <v>18</v>
      </c>
      <c r="T19" s="141"/>
      <c r="U19" s="146"/>
    </row>
    <row r="20" spans="1:21" ht="15.75" x14ac:dyDescent="0.25">
      <c r="A20" s="121" t="s">
        <v>98</v>
      </c>
      <c r="B20" s="122" t="s">
        <v>32</v>
      </c>
      <c r="C20" s="122" t="s">
        <v>33</v>
      </c>
      <c r="D20" s="122" t="s">
        <v>89</v>
      </c>
      <c r="E20" s="123">
        <v>45673</v>
      </c>
      <c r="F20" s="124">
        <f t="shared" si="0"/>
        <v>238</v>
      </c>
      <c r="G20" s="125">
        <v>45911</v>
      </c>
      <c r="H20" s="124">
        <v>0</v>
      </c>
      <c r="I20" s="124">
        <v>88</v>
      </c>
      <c r="J20" s="124">
        <v>115</v>
      </c>
      <c r="K20" s="126">
        <f t="shared" si="1"/>
        <v>0.32142857142857145</v>
      </c>
      <c r="L20" s="127">
        <f t="shared" si="2"/>
        <v>114.98441066912241</v>
      </c>
      <c r="M20" s="127">
        <f t="shared" si="3"/>
        <v>0.48319327731092437</v>
      </c>
      <c r="N20" s="127">
        <f t="shared" si="4"/>
        <v>113.47253262167571</v>
      </c>
      <c r="O20" s="128">
        <f t="shared" si="5"/>
        <v>113.97649197082461</v>
      </c>
      <c r="P20" s="129">
        <v>746</v>
      </c>
      <c r="Q20" s="127">
        <f t="shared" si="6"/>
        <v>67.987290241286857</v>
      </c>
      <c r="R20" s="127">
        <f t="shared" si="7"/>
        <v>90.981891106055741</v>
      </c>
      <c r="S20" s="124">
        <v>19</v>
      </c>
      <c r="T20" s="141"/>
      <c r="U20" s="146"/>
    </row>
    <row r="21" spans="1:21" ht="15.75" x14ac:dyDescent="0.25">
      <c r="A21" s="121" t="s">
        <v>92</v>
      </c>
      <c r="B21" s="122">
        <v>19020</v>
      </c>
      <c r="C21" s="122" t="s">
        <v>42</v>
      </c>
      <c r="D21" s="122" t="s">
        <v>96</v>
      </c>
      <c r="E21" s="123">
        <v>45689</v>
      </c>
      <c r="F21" s="124">
        <f t="shared" si="0"/>
        <v>222</v>
      </c>
      <c r="G21" s="125">
        <v>45911</v>
      </c>
      <c r="H21" s="124">
        <v>0</v>
      </c>
      <c r="I21" s="124">
        <v>59</v>
      </c>
      <c r="J21" s="124">
        <v>93</v>
      </c>
      <c r="K21" s="126">
        <f t="shared" si="1"/>
        <v>0.40476190476190477</v>
      </c>
      <c r="L21" s="127">
        <f t="shared" si="2"/>
        <v>144.79518380556152</v>
      </c>
      <c r="M21" s="127">
        <f t="shared" si="3"/>
        <v>0.41891891891891891</v>
      </c>
      <c r="N21" s="127">
        <f t="shared" si="4"/>
        <v>98.378418999144941</v>
      </c>
      <c r="O21" s="128">
        <f t="shared" si="5"/>
        <v>113.85067393461713</v>
      </c>
      <c r="P21" s="129">
        <v>776</v>
      </c>
      <c r="Q21" s="127">
        <f t="shared" si="6"/>
        <v>65.358915618556708</v>
      </c>
      <c r="R21" s="127">
        <f t="shared" si="7"/>
        <v>89.604794776586914</v>
      </c>
      <c r="S21" s="124">
        <v>20</v>
      </c>
      <c r="T21" s="141"/>
      <c r="U21" s="146"/>
    </row>
    <row r="22" spans="1:21" ht="15.75" x14ac:dyDescent="0.25">
      <c r="A22" s="121" t="s">
        <v>98</v>
      </c>
      <c r="B22" s="122" t="s">
        <v>30</v>
      </c>
      <c r="C22" s="122" t="s">
        <v>31</v>
      </c>
      <c r="D22" s="122" t="s">
        <v>81</v>
      </c>
      <c r="E22" s="123">
        <v>45672</v>
      </c>
      <c r="F22" s="124">
        <f t="shared" si="0"/>
        <v>239</v>
      </c>
      <c r="G22" s="125">
        <v>45911</v>
      </c>
      <c r="H22" s="124">
        <v>0</v>
      </c>
      <c r="I22" s="124">
        <v>92</v>
      </c>
      <c r="J22" s="124">
        <v>112</v>
      </c>
      <c r="K22" s="126">
        <f t="shared" si="1"/>
        <v>0.23809523809523808</v>
      </c>
      <c r="L22" s="127">
        <f t="shared" si="2"/>
        <v>85.173637532683259</v>
      </c>
      <c r="M22" s="127">
        <f t="shared" si="3"/>
        <v>0.46861924686192469</v>
      </c>
      <c r="N22" s="127">
        <f t="shared" si="4"/>
        <v>110.04998470305213</v>
      </c>
      <c r="O22" s="128">
        <f t="shared" si="5"/>
        <v>101.75786897959584</v>
      </c>
      <c r="P22" s="129">
        <v>831</v>
      </c>
      <c r="Q22" s="127">
        <f t="shared" si="6"/>
        <v>61.033114945848375</v>
      </c>
      <c r="R22" s="127">
        <f t="shared" si="7"/>
        <v>81.395491962722105</v>
      </c>
      <c r="S22" s="124">
        <v>21</v>
      </c>
      <c r="T22" s="141"/>
      <c r="U22" s="146"/>
    </row>
    <row r="23" spans="1:21" ht="15.75" x14ac:dyDescent="0.25">
      <c r="A23" s="121" t="s">
        <v>98</v>
      </c>
      <c r="B23" s="122" t="s">
        <v>38</v>
      </c>
      <c r="C23" s="122" t="s">
        <v>39</v>
      </c>
      <c r="D23" s="122" t="s">
        <v>89</v>
      </c>
      <c r="E23" s="123">
        <v>45671</v>
      </c>
      <c r="F23" s="124">
        <f t="shared" si="0"/>
        <v>240</v>
      </c>
      <c r="G23" s="125">
        <v>45911</v>
      </c>
      <c r="H23" s="124">
        <v>0</v>
      </c>
      <c r="I23" s="124">
        <v>94</v>
      </c>
      <c r="J23" s="124">
        <v>120</v>
      </c>
      <c r="K23" s="126">
        <f t="shared" si="1"/>
        <v>0.30952380952380953</v>
      </c>
      <c r="L23" s="127">
        <f t="shared" si="2"/>
        <v>110.72572879248823</v>
      </c>
      <c r="M23" s="127">
        <f t="shared" si="3"/>
        <v>0.5</v>
      </c>
      <c r="N23" s="127">
        <f t="shared" si="4"/>
        <v>117.41940332156008</v>
      </c>
      <c r="O23" s="128">
        <f t="shared" si="5"/>
        <v>115.18817847853613</v>
      </c>
      <c r="P23" s="129">
        <v>1118</v>
      </c>
      <c r="Q23" s="127">
        <f t="shared" si="6"/>
        <v>45.365401180679783</v>
      </c>
      <c r="R23" s="127">
        <f t="shared" si="7"/>
        <v>80.276789829607964</v>
      </c>
      <c r="S23" s="124">
        <v>22</v>
      </c>
      <c r="T23" s="141"/>
      <c r="U23" s="146"/>
    </row>
    <row r="24" spans="1:21" ht="15.75" x14ac:dyDescent="0.25">
      <c r="A24" s="121" t="s">
        <v>92</v>
      </c>
      <c r="B24" s="122">
        <v>19326</v>
      </c>
      <c r="C24" s="122" t="s">
        <v>47</v>
      </c>
      <c r="D24" s="130" t="s">
        <v>93</v>
      </c>
      <c r="E24" s="123">
        <v>45703</v>
      </c>
      <c r="F24" s="124">
        <f t="shared" si="0"/>
        <v>208</v>
      </c>
      <c r="G24" s="125">
        <v>45911</v>
      </c>
      <c r="H24" s="124">
        <v>0</v>
      </c>
      <c r="I24" s="124">
        <v>66</v>
      </c>
      <c r="J24" s="124">
        <v>88</v>
      </c>
      <c r="K24" s="126">
        <f t="shared" si="1"/>
        <v>0.26190476190476192</v>
      </c>
      <c r="L24" s="127">
        <f t="shared" si="2"/>
        <v>93.691001285951586</v>
      </c>
      <c r="M24" s="127">
        <f t="shared" si="3"/>
        <v>0.42307692307692307</v>
      </c>
      <c r="N24" s="127">
        <f t="shared" si="4"/>
        <v>99.354879733627769</v>
      </c>
      <c r="O24" s="128">
        <f t="shared" si="5"/>
        <v>97.466920251069041</v>
      </c>
      <c r="P24" s="129">
        <v>1034</v>
      </c>
      <c r="Q24" s="127">
        <f t="shared" si="6"/>
        <v>49.05079160541586</v>
      </c>
      <c r="R24" s="127">
        <f t="shared" si="7"/>
        <v>73.258855928242454</v>
      </c>
      <c r="S24" s="124">
        <v>23</v>
      </c>
      <c r="T24" s="141"/>
      <c r="U24" s="146"/>
    </row>
    <row r="25" spans="1:21" ht="15.75" x14ac:dyDescent="0.25">
      <c r="A25" s="121" t="s">
        <v>92</v>
      </c>
      <c r="B25" s="122">
        <v>19210</v>
      </c>
      <c r="C25" s="122" t="s">
        <v>46</v>
      </c>
      <c r="D25" s="130" t="s">
        <v>95</v>
      </c>
      <c r="E25" s="123">
        <v>45677</v>
      </c>
      <c r="F25" s="124">
        <f t="shared" si="0"/>
        <v>234</v>
      </c>
      <c r="G25" s="125">
        <v>45911</v>
      </c>
      <c r="H25" s="124">
        <v>0</v>
      </c>
      <c r="I25" s="124">
        <v>65</v>
      </c>
      <c r="J25" s="124">
        <v>79</v>
      </c>
      <c r="K25" s="126">
        <f t="shared" si="1"/>
        <v>0.16666666666666666</v>
      </c>
      <c r="L25" s="127">
        <f t="shared" si="2"/>
        <v>59.621546272878277</v>
      </c>
      <c r="M25" s="127">
        <f t="shared" si="3"/>
        <v>0.33760683760683763</v>
      </c>
      <c r="N25" s="127">
        <f t="shared" si="4"/>
        <v>79.283186858147417</v>
      </c>
      <c r="O25" s="127">
        <f t="shared" si="5"/>
        <v>72.729306663057699</v>
      </c>
      <c r="P25" s="129">
        <v>692</v>
      </c>
      <c r="Q25" s="127">
        <f t="shared" si="6"/>
        <v>73.292656820809242</v>
      </c>
      <c r="R25" s="127">
        <f t="shared" si="7"/>
        <v>73.010981741933477</v>
      </c>
      <c r="S25" s="124">
        <v>24</v>
      </c>
      <c r="T25" s="141"/>
      <c r="U25" s="146"/>
    </row>
    <row r="26" spans="1:21" ht="15.75" x14ac:dyDescent="0.25">
      <c r="A26" s="121" t="s">
        <v>79</v>
      </c>
      <c r="B26" s="122" t="s">
        <v>58</v>
      </c>
      <c r="C26" s="122" t="s">
        <v>59</v>
      </c>
      <c r="D26" s="122" t="s">
        <v>73</v>
      </c>
      <c r="E26" s="123">
        <v>45686</v>
      </c>
      <c r="F26" s="124">
        <f t="shared" si="0"/>
        <v>225</v>
      </c>
      <c r="G26" s="125">
        <v>45911</v>
      </c>
      <c r="H26" s="124">
        <v>0</v>
      </c>
      <c r="I26" s="124">
        <v>73</v>
      </c>
      <c r="J26" s="124">
        <v>96</v>
      </c>
      <c r="K26" s="126">
        <f t="shared" si="1"/>
        <v>0.27380952380952384</v>
      </c>
      <c r="L26" s="127">
        <f t="shared" si="2"/>
        <v>97.949683162585757</v>
      </c>
      <c r="M26" s="127">
        <f t="shared" si="3"/>
        <v>0.42666666666666669</v>
      </c>
      <c r="N26" s="127">
        <f t="shared" si="4"/>
        <v>100.19789083439794</v>
      </c>
      <c r="O26" s="128">
        <f t="shared" si="5"/>
        <v>99.448488277127197</v>
      </c>
      <c r="P26" s="129">
        <v>1331</v>
      </c>
      <c r="Q26" s="127">
        <f t="shared" si="6"/>
        <v>38.105573643876781</v>
      </c>
      <c r="R26" s="127">
        <f t="shared" si="7"/>
        <v>68.777030960501989</v>
      </c>
      <c r="S26" s="124">
        <v>25</v>
      </c>
      <c r="T26" s="141"/>
      <c r="U26" s="146"/>
    </row>
    <row r="27" spans="1:21" ht="15.75" x14ac:dyDescent="0.25">
      <c r="A27" s="121" t="s">
        <v>98</v>
      </c>
      <c r="B27" s="122" t="s">
        <v>36</v>
      </c>
      <c r="C27" s="122" t="s">
        <v>37</v>
      </c>
      <c r="D27" s="122" t="s">
        <v>73</v>
      </c>
      <c r="E27" s="123">
        <v>45693</v>
      </c>
      <c r="F27" s="124">
        <f t="shared" si="0"/>
        <v>218</v>
      </c>
      <c r="G27" s="125">
        <v>45911</v>
      </c>
      <c r="H27" s="124">
        <v>0</v>
      </c>
      <c r="I27" s="124">
        <v>74</v>
      </c>
      <c r="J27" s="124">
        <v>96</v>
      </c>
      <c r="K27" s="126">
        <f t="shared" si="1"/>
        <v>0.26190476190476192</v>
      </c>
      <c r="L27" s="127">
        <f t="shared" si="2"/>
        <v>93.691001285951586</v>
      </c>
      <c r="M27" s="127">
        <f t="shared" si="3"/>
        <v>0.44036697247706424</v>
      </c>
      <c r="N27" s="127">
        <f t="shared" si="4"/>
        <v>103.41525430155751</v>
      </c>
      <c r="O27" s="128">
        <f t="shared" si="5"/>
        <v>100.17383662968886</v>
      </c>
      <c r="P27" s="129">
        <v>1590</v>
      </c>
      <c r="Q27" s="127">
        <f t="shared" si="6"/>
        <v>31.898439320754719</v>
      </c>
      <c r="R27" s="127">
        <f t="shared" si="7"/>
        <v>66.036137975221791</v>
      </c>
      <c r="S27" s="124">
        <v>26</v>
      </c>
      <c r="T27" s="141"/>
      <c r="U27" s="146"/>
    </row>
    <row r="28" spans="1:21" ht="16.5" thickBot="1" x14ac:dyDescent="0.3">
      <c r="A28" s="131" t="s">
        <v>90</v>
      </c>
      <c r="B28" s="132" t="s">
        <v>66</v>
      </c>
      <c r="C28" s="132" t="s">
        <v>67</v>
      </c>
      <c r="D28" s="132" t="s">
        <v>89</v>
      </c>
      <c r="E28" s="133">
        <v>45674</v>
      </c>
      <c r="F28" s="134">
        <f t="shared" si="0"/>
        <v>237</v>
      </c>
      <c r="G28" s="135">
        <v>45911</v>
      </c>
      <c r="H28" s="134">
        <v>0</v>
      </c>
      <c r="I28" s="134">
        <v>50</v>
      </c>
      <c r="J28" s="134">
        <v>54</v>
      </c>
      <c r="K28" s="136">
        <f t="shared" si="1"/>
        <v>4.7619047619047616E-2</v>
      </c>
      <c r="L28" s="137">
        <f t="shared" si="2"/>
        <v>17.034727506536651</v>
      </c>
      <c r="M28" s="137">
        <f t="shared" si="3"/>
        <v>0.22784810126582278</v>
      </c>
      <c r="N28" s="137">
        <f t="shared" si="4"/>
        <v>53.507576197166614</v>
      </c>
      <c r="O28" s="137">
        <f t="shared" si="5"/>
        <v>41.349959966956625</v>
      </c>
      <c r="P28" s="138">
        <v>1654</v>
      </c>
      <c r="Q28" s="137">
        <f t="shared" si="6"/>
        <v>30.664158718258765</v>
      </c>
      <c r="R28" s="137">
        <f t="shared" si="7"/>
        <v>36.007059342607697</v>
      </c>
      <c r="S28" s="134">
        <v>27</v>
      </c>
      <c r="T28" s="147"/>
      <c r="U28" s="148"/>
    </row>
    <row r="29" spans="1:21" ht="15.75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</row>
    <row r="30" spans="1:21" ht="15.7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</row>
    <row r="31" spans="1:21" ht="15.75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139"/>
      <c r="L31" s="91"/>
      <c r="M31" s="140"/>
      <c r="N31" s="91"/>
      <c r="O31" s="91"/>
      <c r="P31" s="91"/>
      <c r="Q31" s="91"/>
      <c r="R31" s="91"/>
      <c r="S31" s="91"/>
      <c r="T31" s="9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E4A6-90DE-4635-A8C3-214907553BA2}">
  <dimension ref="A1:J29"/>
  <sheetViews>
    <sheetView tabSelected="1" workbookViewId="0">
      <selection activeCell="N17" sqref="N17"/>
    </sheetView>
  </sheetViews>
  <sheetFormatPr defaultRowHeight="15" x14ac:dyDescent="0.25"/>
  <cols>
    <col min="1" max="1" width="44.42578125" customWidth="1"/>
    <col min="2" max="2" width="16.28515625" customWidth="1"/>
    <col min="3" max="3" width="11.28515625" customWidth="1"/>
    <col min="4" max="4" width="19.28515625" customWidth="1"/>
    <col min="5" max="5" width="13.140625" customWidth="1"/>
    <col min="6" max="6" width="15" customWidth="1"/>
    <col min="7" max="7" width="12.7109375" customWidth="1"/>
    <col min="8" max="8" width="10" customWidth="1"/>
    <col min="9" max="9" width="9.85546875" customWidth="1"/>
  </cols>
  <sheetData>
    <row r="1" spans="1:10" ht="48" thickBot="1" x14ac:dyDescent="0.3">
      <c r="A1" s="108" t="s">
        <v>97</v>
      </c>
      <c r="B1" s="109" t="s">
        <v>7</v>
      </c>
      <c r="C1" s="48" t="s">
        <v>72</v>
      </c>
      <c r="D1" s="110" t="s">
        <v>0</v>
      </c>
      <c r="E1" s="152" t="s">
        <v>115</v>
      </c>
      <c r="F1" s="152" t="s">
        <v>116</v>
      </c>
      <c r="G1" s="152" t="s">
        <v>117</v>
      </c>
      <c r="H1" s="153" t="s">
        <v>118</v>
      </c>
      <c r="I1" s="153" t="s">
        <v>119</v>
      </c>
      <c r="J1" s="154" t="s">
        <v>120</v>
      </c>
    </row>
    <row r="2" spans="1:10" ht="15.75" x14ac:dyDescent="0.25">
      <c r="A2" s="149" t="s">
        <v>98</v>
      </c>
      <c r="B2" s="151" t="s">
        <v>38</v>
      </c>
      <c r="C2" s="151" t="s">
        <v>39</v>
      </c>
      <c r="D2" s="151" t="s">
        <v>89</v>
      </c>
      <c r="E2" s="155">
        <v>11.5</v>
      </c>
      <c r="F2" s="156">
        <v>0.14000000000000001</v>
      </c>
      <c r="G2" s="156">
        <v>3.04</v>
      </c>
      <c r="H2" s="157">
        <f>E2+((125-(J2))*0.01189)</f>
        <v>11.55945</v>
      </c>
      <c r="I2" s="157">
        <f>F2+((125-(J2))*0.001525)</f>
        <v>0.14762500000000001</v>
      </c>
      <c r="J2" s="156">
        <v>120</v>
      </c>
    </row>
    <row r="3" spans="1:10" ht="15.75" x14ac:dyDescent="0.25">
      <c r="A3" s="130" t="s">
        <v>98</v>
      </c>
      <c r="B3" s="122" t="s">
        <v>24</v>
      </c>
      <c r="C3" s="122" t="s">
        <v>25</v>
      </c>
      <c r="D3" s="122" t="s">
        <v>73</v>
      </c>
      <c r="E3" s="124">
        <v>10.97</v>
      </c>
      <c r="F3" s="124">
        <v>0.28999999999999998</v>
      </c>
      <c r="G3" s="158">
        <v>3</v>
      </c>
      <c r="H3" s="159">
        <f>E3+((125-(J3))*0.01189)</f>
        <v>10.993780000000001</v>
      </c>
      <c r="I3" s="159">
        <f>F3+((125-(J3))*0.001525)</f>
        <v>0.29304999999999998</v>
      </c>
      <c r="J3" s="124">
        <v>123</v>
      </c>
    </row>
    <row r="4" spans="1:10" ht="15.75" x14ac:dyDescent="0.25">
      <c r="A4" s="130" t="s">
        <v>79</v>
      </c>
      <c r="B4" s="122" t="s">
        <v>58</v>
      </c>
      <c r="C4" s="122" t="s">
        <v>59</v>
      </c>
      <c r="D4" s="122" t="s">
        <v>73</v>
      </c>
      <c r="E4" s="124">
        <v>10.59</v>
      </c>
      <c r="F4" s="124">
        <v>0.33</v>
      </c>
      <c r="G4" s="158">
        <v>3.1</v>
      </c>
      <c r="H4" s="159">
        <f>E4+((125-(J4))*0.01189)</f>
        <v>10.934810000000001</v>
      </c>
      <c r="I4" s="159">
        <f>F4+((125-(J4))*0.001525)</f>
        <v>0.37422500000000003</v>
      </c>
      <c r="J4" s="124">
        <v>96</v>
      </c>
    </row>
    <row r="5" spans="1:10" ht="15.75" x14ac:dyDescent="0.25">
      <c r="A5" s="130" t="s">
        <v>98</v>
      </c>
      <c r="B5" s="122" t="s">
        <v>36</v>
      </c>
      <c r="C5" s="122" t="s">
        <v>37</v>
      </c>
      <c r="D5" s="122" t="s">
        <v>73</v>
      </c>
      <c r="E5" s="124">
        <v>10.57</v>
      </c>
      <c r="F5" s="124">
        <v>0.16</v>
      </c>
      <c r="G5" s="124">
        <v>2.73</v>
      </c>
      <c r="H5" s="159">
        <f>E5+((125-(J5))*0.01189)</f>
        <v>10.914810000000001</v>
      </c>
      <c r="I5" s="159">
        <f>F5+((125-(J5))*0.001525)</f>
        <v>0.20422499999999999</v>
      </c>
      <c r="J5" s="124">
        <v>96</v>
      </c>
    </row>
    <row r="6" spans="1:10" ht="15.75" x14ac:dyDescent="0.25">
      <c r="A6" s="130" t="s">
        <v>98</v>
      </c>
      <c r="B6" s="122" t="s">
        <v>30</v>
      </c>
      <c r="C6" s="122" t="s">
        <v>31</v>
      </c>
      <c r="D6" s="122" t="s">
        <v>81</v>
      </c>
      <c r="E6" s="124">
        <v>10.18</v>
      </c>
      <c r="F6" s="158">
        <v>0.2</v>
      </c>
      <c r="G6" s="124">
        <v>2.65</v>
      </c>
      <c r="H6" s="159">
        <f>E6+((125-(J6))*0.01189)</f>
        <v>10.334569999999999</v>
      </c>
      <c r="I6" s="159">
        <f>F6+((125-(J6))*0.001525)</f>
        <v>0.21982500000000002</v>
      </c>
      <c r="J6" s="124">
        <v>112</v>
      </c>
    </row>
    <row r="7" spans="1:10" ht="15.75" x14ac:dyDescent="0.25">
      <c r="A7" s="130" t="s">
        <v>98</v>
      </c>
      <c r="B7" s="122" t="s">
        <v>32</v>
      </c>
      <c r="C7" s="122" t="s">
        <v>33</v>
      </c>
      <c r="D7" s="122" t="s">
        <v>89</v>
      </c>
      <c r="E7" s="124">
        <v>10.09</v>
      </c>
      <c r="F7" s="124">
        <v>0.37</v>
      </c>
      <c r="G7" s="124">
        <v>2.65</v>
      </c>
      <c r="H7" s="159">
        <f>E7+((125-(J7))*0.01189)</f>
        <v>10.2089</v>
      </c>
      <c r="I7" s="159">
        <f>F7+((125-(J7))*0.001525)</f>
        <v>0.38524999999999998</v>
      </c>
      <c r="J7" s="124">
        <v>115</v>
      </c>
    </row>
    <row r="8" spans="1:10" ht="15.75" x14ac:dyDescent="0.25">
      <c r="A8" s="130" t="s">
        <v>76</v>
      </c>
      <c r="B8" s="122">
        <v>2511</v>
      </c>
      <c r="C8" s="122" t="s">
        <v>54</v>
      </c>
      <c r="D8" s="122" t="s">
        <v>73</v>
      </c>
      <c r="E8" s="124">
        <v>9.89</v>
      </c>
      <c r="F8" s="124">
        <v>0.19</v>
      </c>
      <c r="G8" s="124">
        <v>2.84</v>
      </c>
      <c r="H8" s="159">
        <f>E8+((125-(J8))*0.01189)</f>
        <v>10.19914</v>
      </c>
      <c r="I8" s="159">
        <f>F8+((125-(J8))*0.001525)</f>
        <v>0.22965000000000002</v>
      </c>
      <c r="J8" s="124">
        <v>99</v>
      </c>
    </row>
    <row r="9" spans="1:10" ht="15.75" x14ac:dyDescent="0.25">
      <c r="A9" s="130" t="s">
        <v>83</v>
      </c>
      <c r="B9" s="122" t="s">
        <v>68</v>
      </c>
      <c r="C9" s="122" t="s">
        <v>69</v>
      </c>
      <c r="D9" s="122" t="s">
        <v>73</v>
      </c>
      <c r="E9" s="124">
        <v>10.17</v>
      </c>
      <c r="F9" s="124">
        <v>0.21</v>
      </c>
      <c r="G9" s="124">
        <v>2.86</v>
      </c>
      <c r="H9" s="159">
        <f>E9+((125-(J9))*0.01189)</f>
        <v>10.181889999999999</v>
      </c>
      <c r="I9" s="159">
        <f>F9+((125-(J9))*0.001525)</f>
        <v>0.21152499999999999</v>
      </c>
      <c r="J9" s="124">
        <v>124</v>
      </c>
    </row>
    <row r="10" spans="1:10" ht="15.75" x14ac:dyDescent="0.25">
      <c r="A10" s="130" t="s">
        <v>92</v>
      </c>
      <c r="B10" s="122">
        <v>19326</v>
      </c>
      <c r="C10" s="122" t="s">
        <v>47</v>
      </c>
      <c r="D10" s="130" t="s">
        <v>93</v>
      </c>
      <c r="E10" s="124">
        <v>9.3699999999999992</v>
      </c>
      <c r="F10" s="158">
        <v>0.1</v>
      </c>
      <c r="G10" s="124">
        <v>2.63</v>
      </c>
      <c r="H10" s="159">
        <f>E10+((125-(J10))*0.01189)</f>
        <v>9.8099299999999996</v>
      </c>
      <c r="I10" s="159">
        <f>F10+((125-(J10))*0.001525)</f>
        <v>0.15642500000000001</v>
      </c>
      <c r="J10" s="124">
        <v>88</v>
      </c>
    </row>
    <row r="11" spans="1:10" ht="15.75" x14ac:dyDescent="0.25">
      <c r="A11" s="130" t="s">
        <v>98</v>
      </c>
      <c r="B11" s="122" t="s">
        <v>26</v>
      </c>
      <c r="C11" s="122" t="s">
        <v>27</v>
      </c>
      <c r="D11" s="122" t="s">
        <v>89</v>
      </c>
      <c r="E11" s="124">
        <v>9.35</v>
      </c>
      <c r="F11" s="124">
        <v>0.25</v>
      </c>
      <c r="G11" s="124">
        <v>2.97</v>
      </c>
      <c r="H11" s="159">
        <f>E11+((125-(J11))*0.01189)</f>
        <v>9.49268</v>
      </c>
      <c r="I11" s="159">
        <f>F11+((125-(J11))*0.001525)</f>
        <v>0.26829999999999998</v>
      </c>
      <c r="J11" s="124">
        <v>113</v>
      </c>
    </row>
    <row r="12" spans="1:10" ht="15.75" x14ac:dyDescent="0.25">
      <c r="A12" s="130" t="s">
        <v>98</v>
      </c>
      <c r="B12" s="122" t="s">
        <v>28</v>
      </c>
      <c r="C12" s="122" t="s">
        <v>29</v>
      </c>
      <c r="D12" s="122" t="s">
        <v>89</v>
      </c>
      <c r="E12" s="124">
        <v>8.69</v>
      </c>
      <c r="F12" s="124">
        <v>0.31</v>
      </c>
      <c r="G12" s="158">
        <v>2.6</v>
      </c>
      <c r="H12" s="159">
        <f>E12+((125-(J12))*0.01189)</f>
        <v>8.9872499999999995</v>
      </c>
      <c r="I12" s="159">
        <f>F12+((125-(J12))*0.001525)</f>
        <v>0.34812500000000002</v>
      </c>
      <c r="J12" s="124">
        <v>100</v>
      </c>
    </row>
    <row r="13" spans="1:10" ht="15.75" x14ac:dyDescent="0.25">
      <c r="A13" s="130" t="s">
        <v>79</v>
      </c>
      <c r="B13" s="122" t="s">
        <v>62</v>
      </c>
      <c r="C13" s="122" t="s">
        <v>63</v>
      </c>
      <c r="D13" s="122" t="s">
        <v>73</v>
      </c>
      <c r="E13" s="124">
        <v>8.81</v>
      </c>
      <c r="F13" s="124">
        <v>0.33</v>
      </c>
      <c r="G13" s="124">
        <v>2.33</v>
      </c>
      <c r="H13" s="159">
        <f>E13+((125-(J13))*0.01189)</f>
        <v>8.8813399999999998</v>
      </c>
      <c r="I13" s="159">
        <f>F13+((125-(J13))*0.001525)</f>
        <v>0.33915000000000001</v>
      </c>
      <c r="J13" s="124">
        <v>119</v>
      </c>
    </row>
    <row r="14" spans="1:10" ht="15.75" x14ac:dyDescent="0.25">
      <c r="A14" s="130" t="s">
        <v>76</v>
      </c>
      <c r="B14" s="122">
        <v>2519</v>
      </c>
      <c r="C14" s="122" t="s">
        <v>55</v>
      </c>
      <c r="D14" s="122" t="s">
        <v>73</v>
      </c>
      <c r="E14" s="124">
        <v>8.58</v>
      </c>
      <c r="F14" s="124">
        <v>0.19</v>
      </c>
      <c r="G14" s="158">
        <v>2.4</v>
      </c>
      <c r="H14" s="159">
        <f>E14+((125-(J14))*0.01189)</f>
        <v>8.7702399999999994</v>
      </c>
      <c r="I14" s="159">
        <f>F14+((125-(J14))*0.001525)</f>
        <v>0.21440000000000001</v>
      </c>
      <c r="J14" s="124">
        <v>109</v>
      </c>
    </row>
    <row r="15" spans="1:10" ht="15.75" x14ac:dyDescent="0.25">
      <c r="A15" s="130" t="s">
        <v>79</v>
      </c>
      <c r="B15" s="122" t="s">
        <v>60</v>
      </c>
      <c r="C15" s="122" t="s">
        <v>61</v>
      </c>
      <c r="D15" s="122" t="s">
        <v>73</v>
      </c>
      <c r="E15" s="124">
        <v>8.66</v>
      </c>
      <c r="F15" s="124">
        <v>0.25</v>
      </c>
      <c r="G15" s="124">
        <v>2.72</v>
      </c>
      <c r="H15" s="159">
        <f>E15+((125-(J15))*0.01189)</f>
        <v>8.7313399999999994</v>
      </c>
      <c r="I15" s="159">
        <f>F15+((125-(J15))*0.001525)</f>
        <v>0.25914999999999999</v>
      </c>
      <c r="J15" s="124">
        <v>119</v>
      </c>
    </row>
    <row r="16" spans="1:10" ht="15.75" x14ac:dyDescent="0.25">
      <c r="A16" s="130" t="s">
        <v>82</v>
      </c>
      <c r="B16" s="122" t="s">
        <v>34</v>
      </c>
      <c r="C16" s="122" t="s">
        <v>35</v>
      </c>
      <c r="D16" s="122" t="s">
        <v>73</v>
      </c>
      <c r="E16" s="124">
        <v>7.86</v>
      </c>
      <c r="F16" s="124">
        <v>0.28999999999999998</v>
      </c>
      <c r="G16" s="124">
        <v>2.83</v>
      </c>
      <c r="H16" s="159">
        <f>E16+((125-(J16))*0.01189)</f>
        <v>8.2523700000000009</v>
      </c>
      <c r="I16" s="159">
        <f>F16+((125-(J16))*0.001525)</f>
        <v>0.34032499999999999</v>
      </c>
      <c r="J16" s="124">
        <v>92</v>
      </c>
    </row>
    <row r="17" spans="1:10" ht="15.75" x14ac:dyDescent="0.25">
      <c r="A17" s="130" t="s">
        <v>82</v>
      </c>
      <c r="B17" s="122" t="s">
        <v>40</v>
      </c>
      <c r="C17" s="122" t="s">
        <v>41</v>
      </c>
      <c r="D17" s="122" t="s">
        <v>73</v>
      </c>
      <c r="E17" s="124">
        <v>7.81</v>
      </c>
      <c r="F17" s="124">
        <v>0.16</v>
      </c>
      <c r="G17" s="124">
        <v>2.5499999999999998</v>
      </c>
      <c r="H17" s="159">
        <f>E17+((125-(J17))*0.01189)</f>
        <v>8.1785899999999998</v>
      </c>
      <c r="I17" s="159">
        <f>F17+((125-(J17))*0.001525)</f>
        <v>0.20727500000000001</v>
      </c>
      <c r="J17" s="124">
        <v>94</v>
      </c>
    </row>
    <row r="18" spans="1:10" ht="15.75" x14ac:dyDescent="0.25">
      <c r="A18" s="130" t="s">
        <v>92</v>
      </c>
      <c r="B18" s="122">
        <v>19210</v>
      </c>
      <c r="C18" s="122" t="s">
        <v>46</v>
      </c>
      <c r="D18" s="130" t="s">
        <v>95</v>
      </c>
      <c r="E18" s="124">
        <v>7.19</v>
      </c>
      <c r="F18" s="124">
        <v>0.27</v>
      </c>
      <c r="G18" s="124">
        <v>2.5099999999999998</v>
      </c>
      <c r="H18" s="159">
        <f>E18+((125-(J18))*0.01189)</f>
        <v>7.7369400000000006</v>
      </c>
      <c r="I18" s="159">
        <f>F18+((125-(J18))*0.001525)</f>
        <v>0.34015000000000001</v>
      </c>
      <c r="J18" s="124">
        <v>79</v>
      </c>
    </row>
    <row r="19" spans="1:10" ht="15.75" x14ac:dyDescent="0.25">
      <c r="A19" s="130" t="s">
        <v>85</v>
      </c>
      <c r="B19" s="122" t="s">
        <v>52</v>
      </c>
      <c r="C19" s="122" t="s">
        <v>53</v>
      </c>
      <c r="D19" s="130" t="s">
        <v>84</v>
      </c>
      <c r="E19" s="124">
        <v>6.96</v>
      </c>
      <c r="F19" s="124">
        <v>0.16</v>
      </c>
      <c r="G19" s="124">
        <v>2.4700000000000002</v>
      </c>
      <c r="H19" s="159">
        <f>E19+((125-(J19))*0.01189)</f>
        <v>7.49505</v>
      </c>
      <c r="I19" s="159">
        <f>F19+((125-(J19))*0.001525)</f>
        <v>0.22862500000000002</v>
      </c>
      <c r="J19" s="124">
        <v>80</v>
      </c>
    </row>
    <row r="20" spans="1:10" ht="15.75" x14ac:dyDescent="0.25">
      <c r="A20" s="130" t="s">
        <v>92</v>
      </c>
      <c r="B20" s="122">
        <v>19207</v>
      </c>
      <c r="C20" s="122" t="s">
        <v>43</v>
      </c>
      <c r="D20" s="130" t="s">
        <v>95</v>
      </c>
      <c r="E20" s="124">
        <v>6.56</v>
      </c>
      <c r="F20" s="124">
        <v>0.16</v>
      </c>
      <c r="G20" s="124">
        <v>2.5099999999999998</v>
      </c>
      <c r="H20" s="159">
        <f>E20+((125-(J20))*0.01189)</f>
        <v>7.0355999999999996</v>
      </c>
      <c r="I20" s="159">
        <f>F20+((125-(J20))*0.001525)</f>
        <v>0.221</v>
      </c>
      <c r="J20" s="124">
        <v>85</v>
      </c>
    </row>
    <row r="21" spans="1:10" ht="15.75" x14ac:dyDescent="0.25">
      <c r="A21" s="130" t="s">
        <v>92</v>
      </c>
      <c r="B21" s="122">
        <v>19293</v>
      </c>
      <c r="C21" s="122" t="s">
        <v>44</v>
      </c>
      <c r="D21" s="122" t="s">
        <v>89</v>
      </c>
      <c r="E21" s="124">
        <v>6.49</v>
      </c>
      <c r="F21" s="124">
        <v>0.16</v>
      </c>
      <c r="G21" s="124">
        <v>2.5099999999999998</v>
      </c>
      <c r="H21" s="159">
        <f>E21+((125-(J21))*0.01189)</f>
        <v>6.9537100000000001</v>
      </c>
      <c r="I21" s="159">
        <f>F21+((125-(J21))*0.001525)</f>
        <v>0.219475</v>
      </c>
      <c r="J21" s="124">
        <v>86</v>
      </c>
    </row>
    <row r="22" spans="1:10" ht="15.75" x14ac:dyDescent="0.25">
      <c r="A22" s="130" t="s">
        <v>92</v>
      </c>
      <c r="B22" s="122">
        <v>19331</v>
      </c>
      <c r="C22" s="122" t="s">
        <v>45</v>
      </c>
      <c r="D22" s="122" t="s">
        <v>96</v>
      </c>
      <c r="E22" s="124">
        <v>6.28</v>
      </c>
      <c r="F22" s="124">
        <v>0.14000000000000001</v>
      </c>
      <c r="G22" s="158">
        <v>2.1</v>
      </c>
      <c r="H22" s="159">
        <f>E22+((125-(J22))*0.01189)</f>
        <v>6.8031600000000001</v>
      </c>
      <c r="I22" s="159">
        <f>F22+((125-(J22))*0.001525)</f>
        <v>0.20710000000000001</v>
      </c>
      <c r="J22" s="124">
        <v>81</v>
      </c>
    </row>
    <row r="23" spans="1:10" ht="15.75" x14ac:dyDescent="0.25">
      <c r="A23" s="130" t="s">
        <v>91</v>
      </c>
      <c r="B23" s="122" t="s">
        <v>50</v>
      </c>
      <c r="C23" s="122" t="s">
        <v>51</v>
      </c>
      <c r="D23" s="122" t="s">
        <v>89</v>
      </c>
      <c r="E23" s="124">
        <v>6.13</v>
      </c>
      <c r="F23" s="124">
        <v>0.33</v>
      </c>
      <c r="G23" s="124">
        <v>2.4700000000000002</v>
      </c>
      <c r="H23" s="159">
        <f>E23+((125-(J23))*0.01189)</f>
        <v>6.5104800000000003</v>
      </c>
      <c r="I23" s="159">
        <f>F23+((125-(J23))*0.001525)</f>
        <v>0.37880000000000003</v>
      </c>
      <c r="J23" s="124">
        <v>93</v>
      </c>
    </row>
    <row r="24" spans="1:10" ht="15.75" x14ac:dyDescent="0.25">
      <c r="A24" s="130" t="s">
        <v>79</v>
      </c>
      <c r="B24" s="122" t="s">
        <v>56</v>
      </c>
      <c r="C24" s="122" t="s">
        <v>57</v>
      </c>
      <c r="D24" s="122" t="s">
        <v>73</v>
      </c>
      <c r="E24" s="124">
        <v>5.81</v>
      </c>
      <c r="F24" s="124">
        <v>0.25</v>
      </c>
      <c r="G24" s="124">
        <v>2.4300000000000002</v>
      </c>
      <c r="H24" s="159">
        <f>E24+((125-(J24))*0.01189)</f>
        <v>5.9407899999999998</v>
      </c>
      <c r="I24" s="159">
        <f>F24+((125-(J24))*0.001525)</f>
        <v>0.26677499999999998</v>
      </c>
      <c r="J24" s="124">
        <v>114</v>
      </c>
    </row>
    <row r="25" spans="1:10" ht="15.75" x14ac:dyDescent="0.25">
      <c r="A25" s="130" t="s">
        <v>91</v>
      </c>
      <c r="B25" s="122" t="s">
        <v>48</v>
      </c>
      <c r="C25" s="122" t="s">
        <v>49</v>
      </c>
      <c r="D25" s="122" t="s">
        <v>89</v>
      </c>
      <c r="E25" s="124">
        <v>5.56</v>
      </c>
      <c r="F25" s="124">
        <v>0.18</v>
      </c>
      <c r="G25" s="124">
        <v>2.1800000000000002</v>
      </c>
      <c r="H25" s="159">
        <f>E25+((125-(J25))*0.01189)</f>
        <v>5.7977999999999996</v>
      </c>
      <c r="I25" s="159">
        <f>F25+((125-(J25))*0.001525)</f>
        <v>0.21049999999999999</v>
      </c>
      <c r="J25" s="124">
        <v>105</v>
      </c>
    </row>
    <row r="26" spans="1:10" ht="15.75" x14ac:dyDescent="0.25">
      <c r="A26" s="130" t="s">
        <v>92</v>
      </c>
      <c r="B26" s="122">
        <v>19020</v>
      </c>
      <c r="C26" s="122" t="s">
        <v>42</v>
      </c>
      <c r="D26" s="122" t="s">
        <v>96</v>
      </c>
      <c r="E26" s="124">
        <v>4.68</v>
      </c>
      <c r="F26" s="124">
        <v>0.08</v>
      </c>
      <c r="G26" s="124">
        <v>2.38</v>
      </c>
      <c r="H26" s="159">
        <f>E26+((125-(J26))*0.01189)</f>
        <v>5.0604800000000001</v>
      </c>
      <c r="I26" s="159">
        <f>F26+((125-(J26))*0.001525)</f>
        <v>0.1288</v>
      </c>
      <c r="J26" s="124">
        <v>93</v>
      </c>
    </row>
    <row r="27" spans="1:10" ht="15.75" x14ac:dyDescent="0.25">
      <c r="A27" s="130" t="s">
        <v>88</v>
      </c>
      <c r="B27" s="122" t="s">
        <v>64</v>
      </c>
      <c r="C27" s="122" t="s">
        <v>65</v>
      </c>
      <c r="D27" s="130" t="s">
        <v>86</v>
      </c>
      <c r="E27" s="124">
        <v>4.25</v>
      </c>
      <c r="F27" s="124">
        <v>0.12</v>
      </c>
      <c r="G27" s="124">
        <v>1.96</v>
      </c>
      <c r="H27" s="159">
        <f>E27+((125-(J27))*0.01189)</f>
        <v>4.7731599999999998</v>
      </c>
      <c r="I27" s="159">
        <f>F27+((125-(J27))*0.001525)</f>
        <v>0.18709999999999999</v>
      </c>
      <c r="J27" s="124">
        <v>81</v>
      </c>
    </row>
    <row r="28" spans="1:10" ht="16.5" thickBot="1" x14ac:dyDescent="0.3">
      <c r="A28" s="130" t="s">
        <v>90</v>
      </c>
      <c r="B28" s="122" t="s">
        <v>66</v>
      </c>
      <c r="C28" s="122" t="s">
        <v>67</v>
      </c>
      <c r="D28" s="122" t="s">
        <v>89</v>
      </c>
      <c r="E28" s="124">
        <v>3.83</v>
      </c>
      <c r="F28" s="124">
        <v>0.08</v>
      </c>
      <c r="G28" s="158">
        <v>1.7</v>
      </c>
      <c r="H28" s="160">
        <f>E28+((125-(J28))*0.01189)</f>
        <v>4.6741900000000003</v>
      </c>
      <c r="I28" s="160">
        <f>F28+((125-(J28))*0.001525)</f>
        <v>0.18827500000000003</v>
      </c>
      <c r="J28" s="161">
        <v>54</v>
      </c>
    </row>
    <row r="29" spans="1:10" ht="16.5" thickBot="1" x14ac:dyDescent="0.3">
      <c r="A29" s="4"/>
      <c r="B29" s="4"/>
      <c r="C29" s="8"/>
      <c r="D29" s="2"/>
      <c r="E29" s="8"/>
      <c r="F29" s="8"/>
      <c r="G29" s="8"/>
      <c r="H29" s="162"/>
      <c r="I29" s="150" t="s">
        <v>121</v>
      </c>
      <c r="J29" s="1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1C37-6631-468C-90F4-0C346684A210}">
  <sheetPr>
    <pageSetUpPr fitToPage="1"/>
  </sheetPr>
  <dimension ref="A1:J36"/>
  <sheetViews>
    <sheetView workbookViewId="0">
      <pane ySplit="3" topLeftCell="A4" activePane="bottomLeft" state="frozen"/>
      <selection pane="bottomLeft" activeCell="F18" sqref="F18"/>
    </sheetView>
  </sheetViews>
  <sheetFormatPr defaultColWidth="8.85546875" defaultRowHeight="15" x14ac:dyDescent="0.25"/>
  <cols>
    <col min="1" max="1" width="17.42578125" customWidth="1"/>
    <col min="2" max="2" width="11.42578125" style="3" customWidth="1"/>
    <col min="3" max="3" width="10" style="3" customWidth="1"/>
    <col min="4" max="4" width="11.42578125" style="3" customWidth="1"/>
    <col min="5" max="5" width="10.140625" style="3" customWidth="1"/>
    <col min="6" max="6" width="13.5703125" style="3" customWidth="1"/>
    <col min="7" max="7" width="14.140625" style="3" customWidth="1"/>
    <col min="8" max="8" width="42.5703125" style="3" customWidth="1"/>
    <col min="9" max="9" width="12.140625" style="3" customWidth="1"/>
    <col min="10" max="10" width="13.7109375" style="3" customWidth="1"/>
  </cols>
  <sheetData>
    <row r="1" spans="1:10" ht="33.75" customHeight="1" x14ac:dyDescent="0.4">
      <c r="A1" s="26" t="s">
        <v>23</v>
      </c>
      <c r="B1" s="5"/>
      <c r="C1" s="5"/>
      <c r="D1" s="5"/>
    </row>
    <row r="3" spans="1:10" ht="47.25" x14ac:dyDescent="0.25">
      <c r="A3" s="2" t="s">
        <v>0</v>
      </c>
      <c r="B3" s="4" t="s">
        <v>1</v>
      </c>
      <c r="C3" s="4" t="s">
        <v>2</v>
      </c>
      <c r="D3" s="4" t="s">
        <v>6</v>
      </c>
      <c r="E3" s="8" t="s">
        <v>18</v>
      </c>
      <c r="F3" s="4" t="s">
        <v>7</v>
      </c>
      <c r="G3" s="66" t="s">
        <v>72</v>
      </c>
      <c r="H3" s="4" t="s">
        <v>3</v>
      </c>
      <c r="I3" s="4" t="s">
        <v>4</v>
      </c>
      <c r="J3" s="4" t="s">
        <v>5</v>
      </c>
    </row>
    <row r="4" spans="1:10" x14ac:dyDescent="0.25">
      <c r="A4" t="s">
        <v>73</v>
      </c>
      <c r="B4" s="6">
        <v>45683</v>
      </c>
      <c r="C4" s="3">
        <v>4.5</v>
      </c>
      <c r="D4" s="3" t="s">
        <v>74</v>
      </c>
      <c r="E4" s="3" t="s">
        <v>75</v>
      </c>
      <c r="F4" s="3">
        <v>2511</v>
      </c>
      <c r="G4" s="3" t="s">
        <v>54</v>
      </c>
      <c r="H4" s="3" t="s">
        <v>76</v>
      </c>
      <c r="I4" s="3" t="s">
        <v>94</v>
      </c>
      <c r="J4"/>
    </row>
    <row r="5" spans="1:10" x14ac:dyDescent="0.25">
      <c r="A5" t="s">
        <v>73</v>
      </c>
      <c r="B5" s="6">
        <v>45693</v>
      </c>
      <c r="C5" s="3">
        <v>4.7</v>
      </c>
      <c r="D5" s="3" t="s">
        <v>77</v>
      </c>
      <c r="E5" s="3" t="s">
        <v>75</v>
      </c>
      <c r="F5" s="3">
        <v>2519</v>
      </c>
      <c r="G5" s="3" t="s">
        <v>55</v>
      </c>
      <c r="H5" s="3" t="s">
        <v>76</v>
      </c>
      <c r="I5" s="3" t="s">
        <v>94</v>
      </c>
      <c r="J5"/>
    </row>
    <row r="6" spans="1:10" x14ac:dyDescent="0.25">
      <c r="A6" t="s">
        <v>73</v>
      </c>
      <c r="B6" s="6">
        <v>45671</v>
      </c>
      <c r="C6" s="3">
        <v>11</v>
      </c>
      <c r="D6" s="3" t="s">
        <v>77</v>
      </c>
      <c r="E6" s="3" t="s">
        <v>78</v>
      </c>
      <c r="F6" s="3" t="s">
        <v>62</v>
      </c>
      <c r="G6" s="3" t="s">
        <v>63</v>
      </c>
      <c r="H6" s="3" t="s">
        <v>79</v>
      </c>
      <c r="I6" s="3" t="s">
        <v>94</v>
      </c>
      <c r="J6"/>
    </row>
    <row r="7" spans="1:10" x14ac:dyDescent="0.25">
      <c r="A7" t="s">
        <v>73</v>
      </c>
      <c r="B7" s="6">
        <v>45688</v>
      </c>
      <c r="C7" s="3">
        <v>11</v>
      </c>
      <c r="D7" s="3" t="s">
        <v>77</v>
      </c>
      <c r="E7" s="3" t="s">
        <v>75</v>
      </c>
      <c r="F7" s="3" t="s">
        <v>60</v>
      </c>
      <c r="G7" s="3" t="s">
        <v>61</v>
      </c>
      <c r="H7" s="3" t="s">
        <v>79</v>
      </c>
      <c r="I7"/>
      <c r="J7" s="3" t="s">
        <v>94</v>
      </c>
    </row>
    <row r="8" spans="1:10" x14ac:dyDescent="0.25">
      <c r="A8" t="s">
        <v>73</v>
      </c>
      <c r="B8" s="6">
        <v>45684</v>
      </c>
      <c r="C8" s="3">
        <v>11</v>
      </c>
      <c r="D8" s="3" t="s">
        <v>77</v>
      </c>
      <c r="E8" s="3" t="s">
        <v>78</v>
      </c>
      <c r="F8" s="3" t="s">
        <v>56</v>
      </c>
      <c r="G8" s="3" t="s">
        <v>57</v>
      </c>
      <c r="H8" s="3" t="s">
        <v>79</v>
      </c>
      <c r="I8"/>
      <c r="J8" s="3" t="s">
        <v>94</v>
      </c>
    </row>
    <row r="9" spans="1:10" x14ac:dyDescent="0.25">
      <c r="A9" t="s">
        <v>73</v>
      </c>
      <c r="B9" s="6">
        <v>45686</v>
      </c>
      <c r="C9" s="3">
        <v>9</v>
      </c>
      <c r="D9" s="3" t="s">
        <v>77</v>
      </c>
      <c r="E9" s="3" t="s">
        <v>75</v>
      </c>
      <c r="F9" s="3" t="s">
        <v>58</v>
      </c>
      <c r="G9" s="3" t="s">
        <v>59</v>
      </c>
      <c r="H9" s="3" t="s">
        <v>79</v>
      </c>
      <c r="I9"/>
      <c r="J9" s="3" t="s">
        <v>94</v>
      </c>
    </row>
    <row r="10" spans="1:10" x14ac:dyDescent="0.25">
      <c r="A10" t="s">
        <v>73</v>
      </c>
      <c r="B10" s="6">
        <v>45672</v>
      </c>
      <c r="C10" s="3">
        <v>8.1300000000000008</v>
      </c>
      <c r="D10" s="3" t="s">
        <v>77</v>
      </c>
      <c r="E10" s="3" t="s">
        <v>75</v>
      </c>
      <c r="F10" s="3" t="s">
        <v>24</v>
      </c>
      <c r="G10" s="3" t="s">
        <v>25</v>
      </c>
      <c r="H10" s="3" t="s">
        <v>80</v>
      </c>
      <c r="I10" s="3" t="s">
        <v>94</v>
      </c>
      <c r="J10"/>
    </row>
    <row r="11" spans="1:10" x14ac:dyDescent="0.25">
      <c r="A11" t="s">
        <v>81</v>
      </c>
      <c r="B11" s="6">
        <v>45672</v>
      </c>
      <c r="C11" s="3">
        <v>8.9</v>
      </c>
      <c r="D11" s="3" t="s">
        <v>77</v>
      </c>
      <c r="E11" s="3" t="s">
        <v>78</v>
      </c>
      <c r="F11" s="3" t="s">
        <v>30</v>
      </c>
      <c r="G11" s="3" t="s">
        <v>31</v>
      </c>
      <c r="H11" s="3" t="s">
        <v>80</v>
      </c>
      <c r="I11" s="3" t="s">
        <v>94</v>
      </c>
      <c r="J11"/>
    </row>
    <row r="12" spans="1:10" x14ac:dyDescent="0.25">
      <c r="A12" t="s">
        <v>73</v>
      </c>
      <c r="B12" s="6">
        <v>45693</v>
      </c>
      <c r="C12" s="3">
        <v>10</v>
      </c>
      <c r="D12" s="3" t="s">
        <v>77</v>
      </c>
      <c r="E12" s="3" t="s">
        <v>75</v>
      </c>
      <c r="F12" s="3" t="s">
        <v>36</v>
      </c>
      <c r="G12" s="3" t="s">
        <v>37</v>
      </c>
      <c r="H12" s="3" t="s">
        <v>80</v>
      </c>
      <c r="I12" s="3" t="s">
        <v>94</v>
      </c>
      <c r="J12"/>
    </row>
    <row r="13" spans="1:10" x14ac:dyDescent="0.25">
      <c r="A13" t="s">
        <v>73</v>
      </c>
      <c r="B13" s="6">
        <v>45685</v>
      </c>
      <c r="C13" s="3">
        <v>8</v>
      </c>
      <c r="D13" s="3" t="s">
        <v>77</v>
      </c>
      <c r="E13" s="3" t="s">
        <v>75</v>
      </c>
      <c r="F13" s="3" t="s">
        <v>40</v>
      </c>
      <c r="G13" s="3" t="s">
        <v>41</v>
      </c>
      <c r="H13" s="3" t="s">
        <v>82</v>
      </c>
      <c r="I13"/>
      <c r="J13" s="3" t="s">
        <v>94</v>
      </c>
    </row>
    <row r="14" spans="1:10" x14ac:dyDescent="0.25">
      <c r="A14" t="s">
        <v>73</v>
      </c>
      <c r="B14" s="6">
        <v>45690</v>
      </c>
      <c r="C14" s="3">
        <v>8.5</v>
      </c>
      <c r="D14" s="3" t="s">
        <v>77</v>
      </c>
      <c r="E14" s="3" t="s">
        <v>75</v>
      </c>
      <c r="F14" s="3" t="s">
        <v>34</v>
      </c>
      <c r="G14" s="3" t="s">
        <v>35</v>
      </c>
      <c r="H14" s="3" t="s">
        <v>82</v>
      </c>
      <c r="I14"/>
      <c r="J14" s="3" t="s">
        <v>94</v>
      </c>
    </row>
    <row r="15" spans="1:10" x14ac:dyDescent="0.25">
      <c r="A15" t="s">
        <v>73</v>
      </c>
      <c r="B15" s="6">
        <v>45667</v>
      </c>
      <c r="C15" s="3">
        <v>10.85</v>
      </c>
      <c r="D15" s="3" t="s">
        <v>77</v>
      </c>
      <c r="E15" s="3" t="s">
        <v>75</v>
      </c>
      <c r="F15" s="3" t="s">
        <v>68</v>
      </c>
      <c r="G15" s="3" t="s">
        <v>69</v>
      </c>
      <c r="H15" s="3" t="s">
        <v>83</v>
      </c>
      <c r="I15" s="3" t="s">
        <v>94</v>
      </c>
      <c r="J15"/>
    </row>
    <row r="16" spans="1:10" x14ac:dyDescent="0.25">
      <c r="A16" t="s">
        <v>84</v>
      </c>
      <c r="B16" s="6">
        <v>45651</v>
      </c>
      <c r="C16" s="3">
        <v>4.5999999999999996</v>
      </c>
      <c r="D16" s="3" t="s">
        <v>74</v>
      </c>
      <c r="E16" s="3" t="s">
        <v>75</v>
      </c>
      <c r="F16" s="3" t="s">
        <v>52</v>
      </c>
      <c r="G16" s="3" t="s">
        <v>53</v>
      </c>
      <c r="H16" s="3" t="s">
        <v>85</v>
      </c>
      <c r="I16"/>
      <c r="J16" s="3" t="s">
        <v>94</v>
      </c>
    </row>
    <row r="17" spans="1:10" x14ac:dyDescent="0.25">
      <c r="A17" t="s">
        <v>86</v>
      </c>
      <c r="B17" s="6">
        <v>45651</v>
      </c>
      <c r="C17" s="3" t="s">
        <v>87</v>
      </c>
      <c r="D17" s="3" t="s">
        <v>77</v>
      </c>
      <c r="E17" s="3" t="s">
        <v>78</v>
      </c>
      <c r="F17" s="3" t="s">
        <v>64</v>
      </c>
      <c r="G17" s="3" t="s">
        <v>65</v>
      </c>
      <c r="H17" s="3" t="s">
        <v>88</v>
      </c>
      <c r="I17"/>
      <c r="J17" s="3" t="s">
        <v>94</v>
      </c>
    </row>
    <row r="18" spans="1:10" x14ac:dyDescent="0.25">
      <c r="A18" t="s">
        <v>89</v>
      </c>
      <c r="B18" s="6">
        <v>45674</v>
      </c>
      <c r="C18" s="3">
        <v>6.5</v>
      </c>
      <c r="D18" s="3" t="s">
        <v>77</v>
      </c>
      <c r="E18" s="3" t="s">
        <v>75</v>
      </c>
      <c r="F18" s="3" t="s">
        <v>66</v>
      </c>
      <c r="G18" s="3" t="s">
        <v>67</v>
      </c>
      <c r="H18" s="3" t="s">
        <v>90</v>
      </c>
      <c r="I18" s="3" t="s">
        <v>94</v>
      </c>
    </row>
    <row r="19" spans="1:10" x14ac:dyDescent="0.25">
      <c r="A19" t="s">
        <v>89</v>
      </c>
      <c r="B19" s="6">
        <v>45652</v>
      </c>
      <c r="C19" s="3">
        <v>8</v>
      </c>
      <c r="D19" s="3" t="s">
        <v>77</v>
      </c>
      <c r="E19" s="3" t="s">
        <v>78</v>
      </c>
      <c r="F19" s="3" t="s">
        <v>48</v>
      </c>
      <c r="G19" s="3" t="s">
        <v>49</v>
      </c>
      <c r="H19" s="3" t="s">
        <v>91</v>
      </c>
      <c r="I19"/>
      <c r="J19" s="3" t="s">
        <v>94</v>
      </c>
    </row>
    <row r="20" spans="1:10" x14ac:dyDescent="0.25">
      <c r="A20" t="s">
        <v>89</v>
      </c>
      <c r="B20" s="6">
        <v>45670</v>
      </c>
      <c r="C20" s="3">
        <v>6</v>
      </c>
      <c r="D20" s="3" t="s">
        <v>74</v>
      </c>
      <c r="E20" s="3" t="s">
        <v>78</v>
      </c>
      <c r="F20" s="3" t="s">
        <v>50</v>
      </c>
      <c r="G20" s="3" t="s">
        <v>51</v>
      </c>
      <c r="H20" s="3" t="s">
        <v>91</v>
      </c>
      <c r="I20"/>
      <c r="J20" s="3" t="s">
        <v>94</v>
      </c>
    </row>
    <row r="21" spans="1:10" x14ac:dyDescent="0.25">
      <c r="A21" t="s">
        <v>89</v>
      </c>
      <c r="B21" s="6">
        <v>45671</v>
      </c>
      <c r="C21" s="3">
        <v>8.11</v>
      </c>
      <c r="D21" s="3" t="s">
        <v>77</v>
      </c>
      <c r="E21" s="3" t="s">
        <v>78</v>
      </c>
      <c r="F21" s="3" t="s">
        <v>38</v>
      </c>
      <c r="G21" s="3" t="s">
        <v>39</v>
      </c>
      <c r="H21" s="3" t="s">
        <v>80</v>
      </c>
      <c r="I21"/>
      <c r="J21" s="3" t="s">
        <v>94</v>
      </c>
    </row>
    <row r="22" spans="1:10" x14ac:dyDescent="0.25">
      <c r="A22" t="s">
        <v>89</v>
      </c>
      <c r="B22" s="6">
        <v>45671</v>
      </c>
      <c r="C22" s="3">
        <v>7.11</v>
      </c>
      <c r="D22" s="3" t="s">
        <v>77</v>
      </c>
      <c r="E22" s="3" t="s">
        <v>75</v>
      </c>
      <c r="F22" s="3" t="s">
        <v>26</v>
      </c>
      <c r="G22" s="3" t="s">
        <v>27</v>
      </c>
      <c r="H22" s="3" t="s">
        <v>80</v>
      </c>
      <c r="I22"/>
      <c r="J22" s="3" t="s">
        <v>94</v>
      </c>
    </row>
    <row r="23" spans="1:10" x14ac:dyDescent="0.25">
      <c r="A23" t="s">
        <v>89</v>
      </c>
      <c r="B23" s="6">
        <v>45673</v>
      </c>
      <c r="C23" s="3">
        <v>8.1999999999999993</v>
      </c>
      <c r="D23" s="3" t="s">
        <v>77</v>
      </c>
      <c r="E23" s="3" t="s">
        <v>78</v>
      </c>
      <c r="F23" s="3" t="s">
        <v>32</v>
      </c>
      <c r="G23" s="3" t="s">
        <v>33</v>
      </c>
      <c r="H23" s="3" t="s">
        <v>80</v>
      </c>
      <c r="I23"/>
      <c r="J23" s="3" t="s">
        <v>94</v>
      </c>
    </row>
    <row r="24" spans="1:10" x14ac:dyDescent="0.25">
      <c r="A24" t="s">
        <v>89</v>
      </c>
      <c r="B24" s="6">
        <v>45686</v>
      </c>
      <c r="C24" s="3">
        <v>9.14</v>
      </c>
      <c r="D24" s="3" t="s">
        <v>74</v>
      </c>
      <c r="E24" s="3" t="s">
        <v>78</v>
      </c>
      <c r="F24" s="3" t="s">
        <v>28</v>
      </c>
      <c r="G24" s="3" t="s">
        <v>29</v>
      </c>
      <c r="H24" s="3" t="s">
        <v>80</v>
      </c>
      <c r="I24"/>
      <c r="J24" s="3" t="s">
        <v>94</v>
      </c>
    </row>
    <row r="25" spans="1:10" x14ac:dyDescent="0.25">
      <c r="A25" t="s">
        <v>89</v>
      </c>
      <c r="B25" s="6">
        <v>45703</v>
      </c>
      <c r="C25" s="3" t="s">
        <v>87</v>
      </c>
      <c r="D25" s="3" t="s">
        <v>87</v>
      </c>
      <c r="E25" s="3" t="s">
        <v>87</v>
      </c>
      <c r="F25" s="3">
        <v>19293</v>
      </c>
      <c r="G25" s="3" t="s">
        <v>44</v>
      </c>
      <c r="H25" s="3" t="s">
        <v>92</v>
      </c>
      <c r="J25" s="3" t="s">
        <v>94</v>
      </c>
    </row>
    <row r="26" spans="1:10" x14ac:dyDescent="0.25">
      <c r="A26" t="s">
        <v>93</v>
      </c>
      <c r="B26" s="6">
        <v>45703</v>
      </c>
      <c r="C26" s="3" t="s">
        <v>87</v>
      </c>
      <c r="D26" s="3" t="s">
        <v>87</v>
      </c>
      <c r="E26" s="3" t="s">
        <v>87</v>
      </c>
      <c r="F26" s="3">
        <v>19326</v>
      </c>
      <c r="G26" s="3" t="s">
        <v>47</v>
      </c>
      <c r="H26" s="3" t="s">
        <v>92</v>
      </c>
      <c r="I26"/>
      <c r="J26" s="3" t="s">
        <v>94</v>
      </c>
    </row>
    <row r="27" spans="1:10" x14ac:dyDescent="0.25">
      <c r="A27" t="s">
        <v>95</v>
      </c>
      <c r="B27" s="6">
        <v>45671</v>
      </c>
      <c r="C27" s="3" t="s">
        <v>87</v>
      </c>
      <c r="D27" s="3" t="s">
        <v>87</v>
      </c>
      <c r="E27" s="3" t="s">
        <v>87</v>
      </c>
      <c r="F27" s="3">
        <v>19207</v>
      </c>
      <c r="G27" s="3" t="s">
        <v>43</v>
      </c>
      <c r="H27" s="3" t="s">
        <v>92</v>
      </c>
      <c r="I27"/>
      <c r="J27" s="3" t="s">
        <v>94</v>
      </c>
    </row>
    <row r="28" spans="1:10" x14ac:dyDescent="0.25">
      <c r="A28" t="s">
        <v>96</v>
      </c>
      <c r="B28" s="6">
        <v>45689</v>
      </c>
      <c r="C28" s="3" t="s">
        <v>87</v>
      </c>
      <c r="D28" s="3" t="s">
        <v>87</v>
      </c>
      <c r="E28" s="3" t="s">
        <v>87</v>
      </c>
      <c r="F28" s="3">
        <v>19020</v>
      </c>
      <c r="G28" s="3" t="s">
        <v>42</v>
      </c>
      <c r="H28" s="3" t="s">
        <v>92</v>
      </c>
      <c r="I28"/>
      <c r="J28" s="3" t="s">
        <v>94</v>
      </c>
    </row>
    <row r="29" spans="1:10" x14ac:dyDescent="0.25">
      <c r="A29" t="s">
        <v>96</v>
      </c>
      <c r="B29" s="6">
        <v>45689</v>
      </c>
      <c r="C29" s="3" t="s">
        <v>87</v>
      </c>
      <c r="D29" s="3" t="s">
        <v>87</v>
      </c>
      <c r="E29" s="3" t="s">
        <v>87</v>
      </c>
      <c r="F29" s="3">
        <v>19331</v>
      </c>
      <c r="G29" s="3" t="s">
        <v>45</v>
      </c>
      <c r="H29" s="3" t="s">
        <v>92</v>
      </c>
      <c r="I29"/>
      <c r="J29" s="3" t="s">
        <v>94</v>
      </c>
    </row>
    <row r="30" spans="1:10" x14ac:dyDescent="0.25">
      <c r="A30" t="s">
        <v>95</v>
      </c>
      <c r="B30" s="6">
        <v>45677</v>
      </c>
      <c r="C30" s="3" t="s">
        <v>87</v>
      </c>
      <c r="D30" s="3" t="s">
        <v>87</v>
      </c>
      <c r="E30" s="3" t="s">
        <v>87</v>
      </c>
      <c r="F30" s="3">
        <v>19210</v>
      </c>
      <c r="G30" s="3" t="s">
        <v>46</v>
      </c>
      <c r="H30" s="3" t="s">
        <v>92</v>
      </c>
      <c r="I30"/>
      <c r="J30" s="3" t="s">
        <v>94</v>
      </c>
    </row>
    <row r="31" spans="1:10" x14ac:dyDescent="0.25">
      <c r="B31" s="6"/>
    </row>
    <row r="32" spans="1:10" x14ac:dyDescent="0.25">
      <c r="B32" s="6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  <row r="36" spans="2:2" x14ac:dyDescent="0.25">
      <c r="B36" s="6"/>
    </row>
  </sheetData>
  <printOptions headings="1" gridLines="1"/>
  <pageMargins left="0.7" right="0.7" top="0.75" bottom="0.75" header="0.3" footer="0.3"/>
  <pageSetup paperSize="5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Check-in</vt:lpstr>
      <vt:lpstr>Test Period</vt:lpstr>
      <vt:lpstr>FINAL INDEX</vt:lpstr>
      <vt:lpstr>Carcass Data</vt:lpstr>
      <vt:lpstr>Consignors</vt:lpstr>
      <vt:lpstr>'Check-in'!Print_Titles</vt:lpstr>
      <vt:lpstr>Consignors!Print_Titles</vt:lpstr>
    </vt:vector>
  </TitlesOfParts>
  <Company>University of Florida Academic Health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Diehl, Brittany N.</dc:creator>
  <cp:lastModifiedBy>Diehl, Brittany N.</cp:lastModifiedBy>
  <cp:lastPrinted>2024-05-17T14:31:59Z</cp:lastPrinted>
  <dcterms:created xsi:type="dcterms:W3CDTF">2024-03-20T18:16:16Z</dcterms:created>
  <dcterms:modified xsi:type="dcterms:W3CDTF">2025-09-24T16:26:38Z</dcterms:modified>
</cp:coreProperties>
</file>